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5" windowHeight="5085" tabRatio="923" activeTab="2"/>
  </bookViews>
  <sheets>
    <sheet name="TS Results" sheetId="5" r:id="rId1"/>
    <sheet name="Labor" sheetId="1" r:id="rId2"/>
    <sheet name="CP6 Jobs" sheetId="9" r:id="rId3"/>
    <sheet name="Other Costs Summary" sheetId="7" r:id="rId4"/>
    <sheet name="Other Costs - Detail" sheetId="2" r:id="rId5"/>
    <sheet name="Direct Charges - Labor" sheetId="3" r:id="rId6"/>
    <sheet name="Direct Charges - Other" sheetId="8" r:id="rId7"/>
    <sheet name="Revenues" sheetId="4" r:id="rId8"/>
    <sheet name="ICRP" sheetId="6" r:id="rId9"/>
  </sheets>
  <definedNames>
    <definedName name="\D">#REF!</definedName>
    <definedName name="\P">#REF!</definedName>
    <definedName name="_Order1" hidden="1">255</definedName>
    <definedName name="_Order2" hidden="1">255</definedName>
    <definedName name="ALL_PAGES">#REF!</definedName>
    <definedName name="DISTRIBUTION">#REF!</definedName>
    <definedName name="Expenditure_Status">#REF!</definedName>
    <definedName name="GO">#REF!</definedName>
    <definedName name="OBJECT">#REF!</definedName>
    <definedName name="OBJECT2">#REF!</definedName>
    <definedName name="PREVIEW">#REF!</definedName>
    <definedName name="PRINT_ALL">#REF!</definedName>
    <definedName name="PRINT_MENU">#REF!</definedName>
    <definedName name="PRINT_MENU2">#REF!</definedName>
    <definedName name="PRINT_MENU3">#REF!</definedName>
    <definedName name="REP_SCHED">#REF!</definedName>
    <definedName name="REPORT">#REF!</definedName>
    <definedName name="REPORT_ONLY">#REF!</definedName>
    <definedName name="SAVE">#REF!</definedName>
    <definedName name="VIEW">#REF!</definedName>
  </definedNames>
  <calcPr calcId="152511"/>
</workbook>
</file>

<file path=xl/calcChain.xml><?xml version="1.0" encoding="utf-8"?>
<calcChain xmlns="http://schemas.openxmlformats.org/spreadsheetml/2006/main">
  <c r="E7" i="9" l="1"/>
  <c r="D7" i="9"/>
  <c r="C7" i="9"/>
  <c r="C15" i="8" l="1"/>
  <c r="C15" i="7" l="1"/>
  <c r="D15" i="7"/>
  <c r="E15" i="7"/>
  <c r="B15" i="7"/>
  <c r="B8" i="7"/>
  <c r="F15" i="7" l="1"/>
  <c r="F17" i="1"/>
  <c r="C7" i="8" l="1"/>
  <c r="A10" i="8"/>
  <c r="C9" i="8"/>
  <c r="A9" i="8"/>
  <c r="C8" i="8"/>
  <c r="A8" i="8"/>
  <c r="D17" i="7" l="1"/>
  <c r="C17" i="7"/>
  <c r="B17" i="7"/>
  <c r="H15" i="6"/>
  <c r="H24" i="6" s="1"/>
  <c r="H21" i="6"/>
  <c r="D28" i="5" l="1"/>
  <c r="C28" i="5"/>
  <c r="F8" i="1"/>
  <c r="F27" i="1" l="1"/>
  <c r="F26" i="1"/>
  <c r="F28" i="1" s="1"/>
  <c r="B11" i="4"/>
  <c r="F9" i="3"/>
  <c r="F8" i="3"/>
  <c r="E9" i="3"/>
  <c r="E8" i="3"/>
  <c r="C14" i="3"/>
  <c r="C16" i="3"/>
  <c r="C13" i="2"/>
  <c r="A16" i="3"/>
  <c r="B15" i="2"/>
  <c r="D10" i="3"/>
  <c r="C22" i="3" s="1"/>
  <c r="A17" i="3"/>
  <c r="A14" i="3"/>
  <c r="G8" i="2"/>
  <c r="G9" i="2"/>
  <c r="G10" i="2"/>
  <c r="G12" i="2"/>
  <c r="G13" i="2"/>
  <c r="G14" i="2"/>
  <c r="G7" i="2"/>
  <c r="D15" i="2"/>
  <c r="E15" i="2"/>
  <c r="F15" i="2"/>
  <c r="F34" i="1"/>
  <c r="F35" i="1" s="1"/>
  <c r="F16" i="1"/>
  <c r="F18" i="1"/>
  <c r="F19" i="1"/>
  <c r="F7" i="1"/>
  <c r="F9" i="1"/>
  <c r="D26" i="2" l="1"/>
  <c r="D28" i="2" s="1"/>
  <c r="E31" i="2"/>
  <c r="C26" i="2"/>
  <c r="C28" i="2" s="1"/>
  <c r="D31" i="2"/>
  <c r="C15" i="2"/>
  <c r="B26" i="2" s="1"/>
  <c r="C10" i="8"/>
  <c r="C11" i="8" s="1"/>
  <c r="C16" i="8" s="1"/>
  <c r="C17" i="8" s="1"/>
  <c r="C19" i="8" s="1"/>
  <c r="E26" i="2"/>
  <c r="E28" i="2" s="1"/>
  <c r="F31" i="2"/>
  <c r="B19" i="2"/>
  <c r="G15" i="2"/>
  <c r="C17" i="3"/>
  <c r="C18" i="3" s="1"/>
  <c r="F20" i="1"/>
  <c r="F21" i="1" s="1"/>
  <c r="F29" i="1"/>
  <c r="F30" i="1"/>
  <c r="F10" i="1"/>
  <c r="F12" i="1" s="1"/>
  <c r="F36" i="1"/>
  <c r="F22" i="1" l="1"/>
  <c r="C21" i="8"/>
  <c r="C29" i="2"/>
  <c r="F26" i="2"/>
  <c r="C23" i="3"/>
  <c r="C24" i="3" s="1"/>
  <c r="C26" i="3" s="1"/>
  <c r="F38" i="1"/>
  <c r="B7" i="7" s="1"/>
  <c r="B9" i="7" s="1"/>
  <c r="B11" i="7" s="1"/>
  <c r="E16" i="7" s="1"/>
  <c r="F16" i="7" s="1"/>
  <c r="F11" i="1"/>
  <c r="G29" i="2" l="1"/>
  <c r="G31" i="2" s="1"/>
  <c r="C28" i="3"/>
  <c r="F39" i="1"/>
  <c r="F40" i="1"/>
  <c r="B18" i="2"/>
  <c r="B20" i="2" s="1"/>
  <c r="B22" i="2" s="1"/>
  <c r="B27" i="2" s="1"/>
  <c r="B29" i="2" l="1"/>
  <c r="B31" i="2" s="1"/>
  <c r="C31" i="2"/>
  <c r="F27" i="2"/>
  <c r="F28" i="2" s="1"/>
  <c r="B28" i="2"/>
  <c r="E17" i="7"/>
  <c r="F17" i="7"/>
</calcChain>
</file>

<file path=xl/sharedStrings.xml><?xml version="1.0" encoding="utf-8"?>
<sst xmlns="http://schemas.openxmlformats.org/spreadsheetml/2006/main" count="307" uniqueCount="186">
  <si>
    <t>Title</t>
  </si>
  <si>
    <t>Public Health Nurse</t>
  </si>
  <si>
    <t>Office Assistant</t>
  </si>
  <si>
    <t>COST POOL 1</t>
  </si>
  <si>
    <t>COST POOL 2</t>
  </si>
  <si>
    <t>Administrative Assistant</t>
  </si>
  <si>
    <t>Outreach Worker</t>
  </si>
  <si>
    <t>Total CP1</t>
  </si>
  <si>
    <t>Total CP2</t>
  </si>
  <si>
    <t>Y</t>
  </si>
  <si>
    <t>N</t>
  </si>
  <si>
    <t>Program Coordinator</t>
  </si>
  <si>
    <t>Program 1</t>
  </si>
  <si>
    <t>Program 2</t>
  </si>
  <si>
    <t>Program 3</t>
  </si>
  <si>
    <t>COST POOL 3</t>
  </si>
  <si>
    <t>COST POOL 6</t>
  </si>
  <si>
    <t>Medical Practitioner</t>
  </si>
  <si>
    <t>If NO</t>
  </si>
  <si>
    <t>Direct Support to/Supervises/Replaced?</t>
  </si>
  <si>
    <t>Detail</t>
  </si>
  <si>
    <t>Provides direct medical services</t>
  </si>
  <si>
    <t>Should have time-surveyed, but didn't</t>
  </si>
  <si>
    <t>Supervising PHN</t>
  </si>
  <si>
    <t>Total CP3</t>
  </si>
  <si>
    <t>TOTAL ALL COST POOLS</t>
  </si>
  <si>
    <t>Office Supplies</t>
  </si>
  <si>
    <t>Travel</t>
  </si>
  <si>
    <t>CP1</t>
  </si>
  <si>
    <t>CP2</t>
  </si>
  <si>
    <t>CP3</t>
  </si>
  <si>
    <t>Total Costs</t>
  </si>
  <si>
    <t>CP6</t>
  </si>
  <si>
    <t>Computers</t>
  </si>
  <si>
    <t>All Office Supplies CP6</t>
  </si>
  <si>
    <t>Indirect Costs</t>
  </si>
  <si>
    <t>Labor</t>
  </si>
  <si>
    <t>Other Costs</t>
  </si>
  <si>
    <t>Services &amp; Supplies</t>
  </si>
  <si>
    <t>TOTAL OTHER COSTS</t>
  </si>
  <si>
    <t>Indirect Costs (11.54%)</t>
  </si>
  <si>
    <t>Special Dept Expense</t>
  </si>
  <si>
    <t>Document destruction (CP6), Prescription Pads (CP3)</t>
  </si>
  <si>
    <t>Computer Systems Analyst</t>
  </si>
  <si>
    <t>Total</t>
  </si>
  <si>
    <t>Total Other Costs</t>
  </si>
  <si>
    <t>Direct</t>
  </si>
  <si>
    <t>Postage</t>
  </si>
  <si>
    <t>Training</t>
  </si>
  <si>
    <t>Postage for MAA Invoices</t>
  </si>
  <si>
    <t>Printing</t>
  </si>
  <si>
    <t>LABOR</t>
  </si>
  <si>
    <t>MAA/TCM Coordinator</t>
  </si>
  <si>
    <t>Accountant</t>
  </si>
  <si>
    <t>Amount</t>
  </si>
  <si>
    <t>OTHER COSTS</t>
  </si>
  <si>
    <t>Total Direct Charged Labor</t>
  </si>
  <si>
    <t>Other Costs less Direct</t>
  </si>
  <si>
    <t>INDIRECT</t>
  </si>
  <si>
    <t>TOTAL DIRECT CHARGE</t>
  </si>
  <si>
    <t>Coordinates the MAA and TCM Programs for the LGA</t>
  </si>
  <si>
    <t>MAA Revenues</t>
  </si>
  <si>
    <t>General Fund Contribution</t>
  </si>
  <si>
    <t>Outreach Grant - Federal</t>
  </si>
  <si>
    <t>Required Match - Fed Grant</t>
  </si>
  <si>
    <t>Not Offset</t>
  </si>
  <si>
    <t>Outreach to get pregnant teens into prenatal services</t>
  </si>
  <si>
    <t>Total Funding</t>
  </si>
  <si>
    <t>Match required to pull down federal funds</t>
  </si>
  <si>
    <t>Medi-Cal Fee for Service</t>
  </si>
  <si>
    <t>Payment for Medi-Cal covered services</t>
  </si>
  <si>
    <t>Browne, Jackson</t>
  </si>
  <si>
    <t>Mitchell, Joni</t>
  </si>
  <si>
    <t>Young, Neil</t>
  </si>
  <si>
    <t>Joplin, Janis</t>
  </si>
  <si>
    <t>Stills, Stephen</t>
  </si>
  <si>
    <t>Support to Neil Young</t>
  </si>
  <si>
    <t>Support to Janis Joplin</t>
  </si>
  <si>
    <t>Supervises Janis Joplin</t>
  </si>
  <si>
    <t>Page, Jimmy</t>
  </si>
  <si>
    <t>Presley, Elvis</t>
  </si>
  <si>
    <t>Morrison, Jim</t>
  </si>
  <si>
    <t>Nicks, Stevie</t>
  </si>
  <si>
    <t>Plant, Robert</t>
  </si>
  <si>
    <t>N/A</t>
  </si>
  <si>
    <t>MAA Training Materials (Direct), other cannot be identified</t>
  </si>
  <si>
    <t>MAA Training Documents</t>
  </si>
  <si>
    <t>Provides support services to the entire unit</t>
  </si>
  <si>
    <t>Direct Support to/Supervises?</t>
  </si>
  <si>
    <t>ABC County - Outreach program</t>
  </si>
  <si>
    <t>Labor Detail</t>
  </si>
  <si>
    <t>Time</t>
  </si>
  <si>
    <t>Surveyed</t>
  </si>
  <si>
    <t>Mitchell &amp; Young (CP1), other cannot be identified by person</t>
  </si>
  <si>
    <t>Notes</t>
  </si>
  <si>
    <t>Revenues</t>
  </si>
  <si>
    <t>Category</t>
  </si>
  <si>
    <t>Young (CP1), Joplin and Browne (CP2), Page (CP3)</t>
  </si>
  <si>
    <t>Wilson, Nancy</t>
  </si>
  <si>
    <t>Replaced Janis Joplin</t>
  </si>
  <si>
    <t>Franklin, Aretha</t>
  </si>
  <si>
    <t>Time Survey Results</t>
  </si>
  <si>
    <t>Activity Code</t>
  </si>
  <si>
    <t>Other programs and activities</t>
  </si>
  <si>
    <t>Direct patient care</t>
  </si>
  <si>
    <t>Medi-Cal outreach</t>
  </si>
  <si>
    <t>Referral, coordination, and monitoring - non M/C services</t>
  </si>
  <si>
    <t>Referral, coordination, and monitoring - M/C services</t>
  </si>
  <si>
    <t>Facilitating non M/C application</t>
  </si>
  <si>
    <t>Facilitating M/C application</t>
  </si>
  <si>
    <t>Contract administration - non M/C services</t>
  </si>
  <si>
    <t>Contract administration (A) M/C services for M/C population</t>
  </si>
  <si>
    <t>Contract admin (B) M/C services for M/C and non M/C population</t>
  </si>
  <si>
    <t>PP &amp; PD for non M/C services</t>
  </si>
  <si>
    <t>Arranging/providing non-emergency, non med trans to non M/C Svc</t>
  </si>
  <si>
    <t>Arranging/providing non-emergency, non med trans to M/C Svc</t>
  </si>
  <si>
    <t xml:space="preserve">PP &amp; PD (A) non-enhanced for M/C services for M/C </t>
  </si>
  <si>
    <t xml:space="preserve">PP &amp; PD (A) SPMP for M/C services for M/C </t>
  </si>
  <si>
    <t>PP &amp; PD (B) non-enhanced for M/C services for M/C and non M/C</t>
  </si>
  <si>
    <t>PP &amp; PD (B) SPMP for M/C services for M/C and non M/C</t>
  </si>
  <si>
    <t>MAA/TCM coordination and claims administration</t>
  </si>
  <si>
    <t>MAA?TCM Implementation training</t>
  </si>
  <si>
    <t>General administration</t>
  </si>
  <si>
    <t>Paid time off</t>
  </si>
  <si>
    <t>SPMP</t>
  </si>
  <si>
    <t>Non-SPMP</t>
  </si>
  <si>
    <t>Total hours</t>
  </si>
  <si>
    <t>Outreach to non M/C program</t>
  </si>
  <si>
    <t>Description</t>
  </si>
  <si>
    <t>Charge</t>
  </si>
  <si>
    <t>Prepares the MAA Invoices for the LGA</t>
  </si>
  <si>
    <t>Personal Services Contract</t>
  </si>
  <si>
    <t xml:space="preserve"> CALCULATED  INDIRECT  COST  RATE (using all costs):</t>
  </si>
  <si>
    <t>=</t>
  </si>
  <si>
    <t>Total Non-Admin Operating Expenditures</t>
  </si>
  <si>
    <t>OMB A-87 FY 14-15 Cost Allocation Plan</t>
  </si>
  <si>
    <t xml:space="preserve"> COUNTY (EXTERNAL) OVERHEAD (using all costs)</t>
  </si>
  <si>
    <t>Allowable Administration</t>
  </si>
  <si>
    <t xml:space="preserve"> DEPARTMENTAL  (INTERNAL) OVERHEAD (using all Costs)</t>
  </si>
  <si>
    <t>INDIRECT COST RATE BASED ON ALL COSTS</t>
  </si>
  <si>
    <t>INDIRECT COST RATE PROPOSAL</t>
  </si>
  <si>
    <t>All Programs</t>
  </si>
  <si>
    <t>Public Health Department</t>
  </si>
  <si>
    <t>County of ABC</t>
  </si>
  <si>
    <t xml:space="preserve">Other Costs - Services and Supplies Summary </t>
  </si>
  <si>
    <t xml:space="preserve">Other </t>
  </si>
  <si>
    <t>MAA Invoice Training</t>
  </si>
  <si>
    <t>Indirect Costs (14.84%)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</si>
  <si>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Total Other Costs matches Invoice - Cost Worksheet, line 13 on MAA invoice template</t>
    </r>
  </si>
  <si>
    <t>Total S&amp;S before ICRP</t>
  </si>
  <si>
    <t>CP1 Salaries</t>
  </si>
  <si>
    <t>CP1 Benefits</t>
  </si>
  <si>
    <t>MAA Consulting</t>
  </si>
  <si>
    <t>Total DC Other Costs</t>
  </si>
  <si>
    <t>MAA invoice training</t>
  </si>
  <si>
    <t>Attributable to Direct Charge cost pool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</si>
  <si>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Matches total revenues on Revenues Worksheet</t>
    </r>
  </si>
  <si>
    <t>Salaries</t>
  </si>
  <si>
    <t>Benefits</t>
  </si>
  <si>
    <t>Direct Charges - Other (Services and Supplies)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</si>
  <si>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Total salaries and benefits match Invoice - Direct Charge Cost worksheet</t>
    </r>
  </si>
  <si>
    <t>Cost Pool 6 - classifications</t>
  </si>
  <si>
    <t>Consulting</t>
  </si>
  <si>
    <t>NOTE: Total Other Costs matches Invoice - Costs worksheet line 13 for CP1, CP2, CP3, and CP4</t>
  </si>
  <si>
    <t>CP2 Salaries</t>
  </si>
  <si>
    <t>CP2 Benefits</t>
  </si>
  <si>
    <t>CP3 Salaries</t>
  </si>
  <si>
    <t>CP3 Benefits</t>
  </si>
  <si>
    <t>CP6 Salaries</t>
  </si>
  <si>
    <t>CP6 Benefits</t>
  </si>
  <si>
    <t>Total Salaries</t>
  </si>
  <si>
    <t>Total Benefits</t>
  </si>
  <si>
    <t>Matches Invoice-Costs worksheet Line 8</t>
  </si>
  <si>
    <t>Matches Invoice-Costs worksheet Line 9</t>
  </si>
  <si>
    <t>Labor from DC - Labor worksheet</t>
  </si>
  <si>
    <t>Total Direct Costs</t>
  </si>
  <si>
    <t>INDIRECT CALC</t>
  </si>
  <si>
    <t>Total Other Costs for DC</t>
  </si>
  <si>
    <t>Direct Charges - Labor</t>
  </si>
  <si>
    <t>Other Costs - Services and Supplies Detail with Direct Charges</t>
  </si>
  <si>
    <t>NLeaderGroup and TractivityPro time survey tracking</t>
  </si>
  <si>
    <t>2015-16 Quarter 1</t>
  </si>
  <si>
    <t>2016-17 Quarter 1</t>
  </si>
  <si>
    <t xml:space="preserve">MAA Consulting/Time survey </t>
  </si>
  <si>
    <t>FOR FISCAL YEAR  2014-15 for use in 2016-17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</si>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</sst>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Univers"/>
      <family val="2"/>
    </font>
    <font>
      <sz val="6"/>
      <name val="Univers"/>
      <family val="2"/>
    </font>
    <font>
      <b/>
      <sz val="12"/>
      <name val="Univers"/>
      <family val="2"/>
    </font>
    <font>
      <u/>
      <sz val="12"/>
      <name val="Univers"/>
      <family val="2"/>
    </font>
    <font>
      <b/>
      <u/>
      <sz val="12"/>
      <name val="Univers"/>
      <family val="2"/>
    </font>
    <font>
      <b/>
      <sz val="12.1"/>
      <name val="Univers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</cellStyleXfs>
  <cellXfs count="124">
    <xf numFmtId="0" fontId="0" fillId="0" borderId="0" xfId="0"/>
    <xf numFmtId="0" fontId="2" fillId="0" borderId="0" xfId="0" applyFont="1"/>
    <xf numFmtId="43" fontId="0" fillId="0" borderId="0" xfId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0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4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 applyBorder="1"/>
    <xf numFmtId="43" fontId="0" fillId="0" borderId="0" xfId="1" applyNumberFormat="1" applyFont="1" applyBorder="1"/>
    <xf numFmtId="43" fontId="0" fillId="0" borderId="1" xfId="1" applyNumberFormat="1" applyFont="1" applyBorder="1"/>
    <xf numFmtId="43" fontId="0" fillId="0" borderId="0" xfId="1" applyFont="1" applyBorder="1"/>
    <xf numFmtId="0" fontId="0" fillId="0" borderId="1" xfId="0" applyFill="1" applyBorder="1" applyAlignment="1">
      <alignment horizontal="left" indent="1"/>
    </xf>
    <xf numFmtId="44" fontId="0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5" fillId="0" borderId="0" xfId="1" applyFont="1" applyAlignment="1">
      <alignment horizontal="left" indent="1"/>
    </xf>
    <xf numFmtId="43" fontId="2" fillId="0" borderId="0" xfId="1" applyFont="1"/>
    <xf numFmtId="43" fontId="0" fillId="0" borderId="4" xfId="1" applyFont="1" applyBorder="1"/>
    <xf numFmtId="43" fontId="2" fillId="0" borderId="1" xfId="1" applyFont="1" applyBorder="1" applyAlignment="1">
      <alignment horizontal="center"/>
    </xf>
    <xf numFmtId="0" fontId="2" fillId="0" borderId="5" xfId="0" applyFont="1" applyBorder="1"/>
    <xf numFmtId="43" fontId="2" fillId="0" borderId="6" xfId="1" applyFont="1" applyBorder="1"/>
    <xf numFmtId="43" fontId="5" fillId="0" borderId="0" xfId="1" applyFont="1"/>
    <xf numFmtId="43" fontId="0" fillId="0" borderId="0" xfId="1" applyFont="1" applyAlignment="1"/>
    <xf numFmtId="43" fontId="0" fillId="0" borderId="1" xfId="1" applyFont="1" applyBorder="1" applyAlignment="1"/>
    <xf numFmtId="0" fontId="0" fillId="0" borderId="0" xfId="0" applyBorder="1"/>
    <xf numFmtId="43" fontId="5" fillId="0" borderId="0" xfId="1" applyFont="1" applyBorder="1"/>
    <xf numFmtId="43" fontId="2" fillId="0" borderId="1" xfId="1" applyFont="1" applyBorder="1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0" fillId="0" borderId="3" xfId="0" applyNumberFormat="1" applyBorder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0" fillId="0" borderId="4" xfId="0" applyNumberFormat="1" applyBorder="1"/>
    <xf numFmtId="164" fontId="0" fillId="0" borderId="0" xfId="1" applyNumberFormat="1" applyFont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9" fillId="0" borderId="0" xfId="0" applyFont="1"/>
    <xf numFmtId="43" fontId="8" fillId="0" borderId="0" xfId="1" applyFont="1"/>
    <xf numFmtId="0" fontId="8" fillId="0" borderId="1" xfId="0" applyFont="1" applyBorder="1"/>
    <xf numFmtId="43" fontId="8" fillId="0" borderId="1" xfId="1" applyFont="1" applyBorder="1" applyAlignment="1">
      <alignment horizontal="center"/>
    </xf>
    <xf numFmtId="43" fontId="9" fillId="0" borderId="0" xfId="1" applyFont="1"/>
    <xf numFmtId="0" fontId="8" fillId="0" borderId="0" xfId="0" applyFont="1" applyAlignment="1">
      <alignment horizontal="right"/>
    </xf>
    <xf numFmtId="43" fontId="8" fillId="0" borderId="4" xfId="1" applyFont="1" applyBorder="1"/>
    <xf numFmtId="0" fontId="10" fillId="0" borderId="0" xfId="0" applyFont="1"/>
    <xf numFmtId="43" fontId="2" fillId="0" borderId="0" xfId="0" applyNumberFormat="1" applyFont="1"/>
    <xf numFmtId="0" fontId="5" fillId="0" borderId="1" xfId="0" applyFont="1" applyBorder="1"/>
    <xf numFmtId="0" fontId="5" fillId="0" borderId="0" xfId="2"/>
    <xf numFmtId="0" fontId="11" fillId="0" borderId="0" xfId="2" applyFont="1"/>
    <xf numFmtId="0" fontId="11" fillId="0" borderId="7" xfId="2" applyFont="1" applyBorder="1"/>
    <xf numFmtId="0" fontId="11" fillId="0" borderId="8" xfId="2" applyFont="1" applyBorder="1"/>
    <xf numFmtId="0" fontId="11" fillId="0" borderId="3" xfId="2" applyFont="1" applyBorder="1"/>
    <xf numFmtId="0" fontId="12" fillId="0" borderId="8" xfId="2" applyFont="1" applyBorder="1"/>
    <xf numFmtId="0" fontId="12" fillId="0" borderId="9" xfId="2" applyFont="1" applyBorder="1"/>
    <xf numFmtId="0" fontId="5" fillId="0" borderId="0" xfId="2" applyFill="1"/>
    <xf numFmtId="0" fontId="11" fillId="0" borderId="10" xfId="2" applyFont="1" applyFill="1" applyBorder="1"/>
    <xf numFmtId="10" fontId="13" fillId="0" borderId="0" xfId="2" applyNumberFormat="1" applyFont="1" applyFill="1" applyBorder="1" applyProtection="1"/>
    <xf numFmtId="0" fontId="11" fillId="0" borderId="0" xfId="2" applyFont="1" applyFill="1"/>
    <xf numFmtId="0" fontId="11" fillId="0" borderId="0" xfId="2" applyFont="1" applyFill="1" applyAlignment="1"/>
    <xf numFmtId="0" fontId="13" fillId="0" borderId="11" xfId="2" applyFont="1" applyFill="1" applyBorder="1" applyAlignment="1">
      <alignment horizontal="left"/>
    </xf>
    <xf numFmtId="0" fontId="11" fillId="0" borderId="10" xfId="2" applyFont="1" applyBorder="1"/>
    <xf numFmtId="10" fontId="13" fillId="2" borderId="4" xfId="2" applyNumberFormat="1" applyFont="1" applyFill="1" applyBorder="1" applyProtection="1"/>
    <xf numFmtId="0" fontId="13" fillId="2" borderId="0" xfId="2" applyFont="1" applyFill="1" applyAlignment="1">
      <alignment horizontal="centerContinuous"/>
    </xf>
    <xf numFmtId="0" fontId="11" fillId="2" borderId="0" xfId="2" applyFont="1" applyFill="1"/>
    <xf numFmtId="0" fontId="13" fillId="2" borderId="11" xfId="2" applyFont="1" applyFill="1" applyBorder="1" applyAlignment="1">
      <alignment horizontal="left"/>
    </xf>
    <xf numFmtId="0" fontId="13" fillId="0" borderId="0" xfId="2" applyFont="1"/>
    <xf numFmtId="0" fontId="11" fillId="0" borderId="0" xfId="2" applyFont="1" applyAlignment="1"/>
    <xf numFmtId="0" fontId="11" fillId="0" borderId="11" xfId="2" applyFont="1" applyBorder="1"/>
    <xf numFmtId="10" fontId="13" fillId="2" borderId="0" xfId="2" applyNumberFormat="1" applyFont="1" applyFill="1" applyProtection="1"/>
    <xf numFmtId="37" fontId="11" fillId="0" borderId="0" xfId="2" applyNumberFormat="1" applyFont="1" applyFill="1" applyProtection="1"/>
    <xf numFmtId="0" fontId="11" fillId="0" borderId="0" xfId="2" applyFont="1" applyAlignment="1">
      <alignment horizontal="center"/>
    </xf>
    <xf numFmtId="37" fontId="11" fillId="0" borderId="1" xfId="2" applyNumberFormat="1" applyFont="1" applyFill="1" applyBorder="1" applyProtection="1"/>
    <xf numFmtId="165" fontId="11" fillId="0" borderId="0" xfId="2" applyNumberFormat="1" applyFont="1" applyAlignment="1" applyProtection="1"/>
    <xf numFmtId="0" fontId="13" fillId="0" borderId="11" xfId="2" applyFont="1" applyBorder="1" applyAlignment="1">
      <alignment horizontal="left"/>
    </xf>
    <xf numFmtId="10" fontId="5" fillId="0" borderId="0" xfId="3" applyNumberFormat="1"/>
    <xf numFmtId="37" fontId="11" fillId="0" borderId="0" xfId="2" applyNumberFormat="1" applyFont="1" applyProtection="1"/>
    <xf numFmtId="165" fontId="11" fillId="0" borderId="0" xfId="2" applyNumberFormat="1" applyFont="1" applyProtection="1"/>
    <xf numFmtId="165" fontId="11" fillId="0" borderId="0" xfId="2" quotePrefix="1" applyNumberFormat="1" applyFont="1" applyAlignment="1" applyProtection="1">
      <alignment horizontal="center"/>
    </xf>
    <xf numFmtId="0" fontId="15" fillId="0" borderId="11" xfId="2" applyFont="1" applyBorder="1"/>
    <xf numFmtId="0" fontId="11" fillId="3" borderId="12" xfId="2" applyFont="1" applyFill="1" applyBorder="1"/>
    <xf numFmtId="0" fontId="11" fillId="3" borderId="13" xfId="2" applyFont="1" applyFill="1" applyBorder="1"/>
    <xf numFmtId="0" fontId="11" fillId="3" borderId="14" xfId="2" applyFont="1" applyFill="1" applyBorder="1"/>
    <xf numFmtId="0" fontId="11" fillId="2" borderId="10" xfId="2" applyFont="1" applyFill="1" applyBorder="1"/>
    <xf numFmtId="0" fontId="11" fillId="2" borderId="11" xfId="2" applyFont="1" applyFill="1" applyBorder="1"/>
    <xf numFmtId="0" fontId="11" fillId="2" borderId="10" xfId="2" applyFont="1" applyFill="1" applyBorder="1" applyAlignment="1">
      <alignment horizontal="centerContinuous"/>
    </xf>
    <xf numFmtId="0" fontId="11" fillId="2" borderId="0" xfId="2" applyFont="1" applyFill="1" applyAlignment="1">
      <alignment horizontal="centerContinuous"/>
    </xf>
    <xf numFmtId="0" fontId="11" fillId="2" borderId="11" xfId="2" applyFont="1" applyFill="1" applyBorder="1" applyAlignment="1">
      <alignment horizontal="centerContinuous"/>
    </xf>
    <xf numFmtId="0" fontId="16" fillId="2" borderId="11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centerContinuous"/>
    </xf>
    <xf numFmtId="0" fontId="11" fillId="2" borderId="16" xfId="2" applyFont="1" applyFill="1" applyBorder="1" applyAlignment="1">
      <alignment horizontal="centerContinuous"/>
    </xf>
    <xf numFmtId="0" fontId="13" fillId="2" borderId="16" xfId="2" applyFont="1" applyFill="1" applyBorder="1" applyAlignment="1">
      <alignment horizontal="centerContinuous"/>
    </xf>
    <xf numFmtId="0" fontId="16" fillId="2" borderId="17" xfId="2" applyFont="1" applyFill="1" applyBorder="1" applyAlignment="1">
      <alignment horizontal="centerContinuous"/>
    </xf>
    <xf numFmtId="43" fontId="0" fillId="0" borderId="0" xfId="0" applyNumberFormat="1"/>
    <xf numFmtId="43" fontId="2" fillId="0" borderId="4" xfId="0" applyNumberFormat="1" applyFont="1" applyBorder="1"/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2" fillId="0" borderId="3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2" fillId="0" borderId="0" xfId="0" applyFont="1" applyBorder="1"/>
    <xf numFmtId="43" fontId="2" fillId="0" borderId="0" xfId="1" applyFont="1" applyBorder="1"/>
    <xf numFmtId="43" fontId="2" fillId="0" borderId="4" xfId="1" applyFont="1" applyBorder="1"/>
    <xf numFmtId="0" fontId="14" fillId="0" borderId="11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4" fillId="0" borderId="1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</cellXfs>
  <cellStyles count="7">
    <cellStyle name="Comma" xfId="1" builtinId="3"/>
    <cellStyle name="Comma 2" xfId="4"/>
    <cellStyle name="Normal" xfId="0" builtinId="0"/>
    <cellStyle name="Normal 2" xfId="5"/>
    <cellStyle name="Normal 3" xfId="6"/>
    <cellStyle name="Normal_FY 00-01 Expenditures (ICRP) - final version" xfId="2"/>
    <cellStyle name="Percent 2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29"/>
  <sheetViews>
    <sheetView zoomScaleNormal="100" workbookViewId="0">
      <pane ySplit="5" topLeftCell="A6" activePane="bottomLeft" state="frozen"/>
      <selection pane="bottomLeft" activeCell="A3" sqref="A3"/>
    </sheetView>
  </sheetViews>
  <sheetFormatPr defaultColWidth="8.85546875" defaultRowHeight="14.25"/>
  <cols>
    <col min="1" max="1" width="3.7109375" style="49" customWidth="1"/>
    <col min="2" max="2" width="61.85546875" style="49" bestFit="1" customWidth="1"/>
    <col min="3" max="4" width="13.42578125" style="53" customWidth="1"/>
    <col min="5" max="6" width="10.7109375" style="49" bestFit="1" customWidth="1"/>
    <col min="7" max="7" width="11.85546875" style="49" bestFit="1" customWidth="1"/>
    <col min="8" max="8" width="10.7109375" style="49" bestFit="1" customWidth="1"/>
    <col min="9" max="9" width="51.28515625" style="49" bestFit="1" customWidth="1"/>
    <col min="10" max="16384" width="8.85546875" style="49"/>
  </cols>
  <sheetData>
    <row r="1" spans="1:4" ht="15.75">
      <c r="A1" s="56" t="s">
        <v>89</v>
      </c>
      <c r="C1" s="50"/>
      <c r="D1" s="50"/>
    </row>
    <row r="2" spans="1:4" ht="15.75">
      <c r="A2" s="56" t="s">
        <v>101</v>
      </c>
      <c r="C2" s="50"/>
      <c r="D2" s="50"/>
    </row>
    <row r="3" spans="1:4" ht="15.75">
      <c r="A3" s="56" t="s">
        <v>181</v>
      </c>
      <c r="C3" s="50"/>
      <c r="D3" s="50"/>
    </row>
    <row r="4" spans="1:4" ht="15">
      <c r="B4" s="48"/>
      <c r="C4" s="50"/>
      <c r="D4" s="50"/>
    </row>
    <row r="5" spans="1:4" s="48" customFormat="1" ht="18" customHeight="1">
      <c r="A5" s="51"/>
      <c r="B5" s="51" t="s">
        <v>102</v>
      </c>
      <c r="C5" s="52" t="s">
        <v>124</v>
      </c>
      <c r="D5" s="52" t="s">
        <v>125</v>
      </c>
    </row>
    <row r="6" spans="1:4" ht="18" customHeight="1">
      <c r="A6" s="49">
        <v>1</v>
      </c>
      <c r="B6" s="49" t="s">
        <v>103</v>
      </c>
      <c r="C6" s="53">
        <v>248.5</v>
      </c>
      <c r="D6" s="53">
        <v>76.75</v>
      </c>
    </row>
    <row r="7" spans="1:4" ht="18" customHeight="1">
      <c r="A7" s="49">
        <v>2</v>
      </c>
      <c r="B7" s="49" t="s">
        <v>104</v>
      </c>
    </row>
    <row r="8" spans="1:4" ht="18" customHeight="1">
      <c r="A8" s="49">
        <v>3</v>
      </c>
      <c r="B8" s="49" t="s">
        <v>127</v>
      </c>
    </row>
    <row r="9" spans="1:4" ht="18" customHeight="1">
      <c r="A9" s="49">
        <v>4</v>
      </c>
      <c r="B9" s="49" t="s">
        <v>105</v>
      </c>
      <c r="C9" s="53">
        <v>86.5</v>
      </c>
    </row>
    <row r="10" spans="1:4" ht="18" customHeight="1">
      <c r="A10" s="49">
        <v>5</v>
      </c>
      <c r="B10" s="49" t="s">
        <v>106</v>
      </c>
    </row>
    <row r="11" spans="1:4" ht="18" customHeight="1">
      <c r="A11" s="49">
        <v>6</v>
      </c>
      <c r="B11" s="49" t="s">
        <v>107</v>
      </c>
      <c r="C11" s="53">
        <v>185.5</v>
      </c>
      <c r="D11" s="53">
        <v>35.75</v>
      </c>
    </row>
    <row r="12" spans="1:4" ht="18" customHeight="1">
      <c r="A12" s="49">
        <v>7</v>
      </c>
      <c r="B12" s="49" t="s">
        <v>108</v>
      </c>
    </row>
    <row r="13" spans="1:4" ht="18" customHeight="1">
      <c r="A13" s="49">
        <v>8</v>
      </c>
      <c r="B13" s="49" t="s">
        <v>109</v>
      </c>
    </row>
    <row r="14" spans="1:4" ht="18" customHeight="1">
      <c r="A14" s="49">
        <v>9</v>
      </c>
      <c r="B14" s="49" t="s">
        <v>114</v>
      </c>
    </row>
    <row r="15" spans="1:4" ht="18" customHeight="1">
      <c r="A15" s="49">
        <v>10</v>
      </c>
      <c r="B15" s="49" t="s">
        <v>115</v>
      </c>
    </row>
    <row r="16" spans="1:4" ht="18" customHeight="1">
      <c r="A16" s="49">
        <v>11</v>
      </c>
      <c r="B16" s="49" t="s">
        <v>110</v>
      </c>
      <c r="D16" s="53">
        <v>25.5</v>
      </c>
    </row>
    <row r="17" spans="1:4" ht="18" customHeight="1">
      <c r="A17" s="49">
        <v>12</v>
      </c>
      <c r="B17" s="49" t="s">
        <v>111</v>
      </c>
    </row>
    <row r="18" spans="1:4" ht="18" customHeight="1">
      <c r="A18" s="49">
        <v>13</v>
      </c>
      <c r="B18" s="49" t="s">
        <v>112</v>
      </c>
      <c r="D18" s="53">
        <v>58.75</v>
      </c>
    </row>
    <row r="19" spans="1:4" ht="18" customHeight="1">
      <c r="A19" s="49">
        <v>14</v>
      </c>
      <c r="B19" s="49" t="s">
        <v>113</v>
      </c>
      <c r="D19" s="53">
        <v>68.25</v>
      </c>
    </row>
    <row r="20" spans="1:4" ht="18" customHeight="1">
      <c r="A20" s="49">
        <v>15</v>
      </c>
      <c r="B20" s="49" t="s">
        <v>116</v>
      </c>
    </row>
    <row r="21" spans="1:4" ht="18" customHeight="1">
      <c r="A21" s="49">
        <v>16</v>
      </c>
      <c r="B21" s="49" t="s">
        <v>117</v>
      </c>
    </row>
    <row r="22" spans="1:4" ht="18" customHeight="1">
      <c r="A22" s="49">
        <v>17</v>
      </c>
      <c r="B22" s="49" t="s">
        <v>118</v>
      </c>
      <c r="C22" s="53">
        <v>16.5</v>
      </c>
      <c r="D22" s="53">
        <v>60.5</v>
      </c>
    </row>
    <row r="23" spans="1:4" ht="18" customHeight="1">
      <c r="A23" s="49">
        <v>18</v>
      </c>
      <c r="B23" s="49" t="s">
        <v>119</v>
      </c>
      <c r="C23" s="53">
        <v>185.75</v>
      </c>
    </row>
    <row r="24" spans="1:4" ht="18" customHeight="1">
      <c r="A24" s="49">
        <v>19</v>
      </c>
      <c r="B24" s="49" t="s">
        <v>120</v>
      </c>
      <c r="D24" s="53">
        <v>32.75</v>
      </c>
    </row>
    <row r="25" spans="1:4" ht="18" customHeight="1">
      <c r="A25" s="49">
        <v>20</v>
      </c>
      <c r="B25" s="49" t="s">
        <v>121</v>
      </c>
      <c r="C25" s="53">
        <v>15.5</v>
      </c>
      <c r="D25" s="53">
        <v>9.25</v>
      </c>
    </row>
    <row r="26" spans="1:4" ht="18" customHeight="1">
      <c r="A26" s="49">
        <v>21</v>
      </c>
      <c r="B26" s="49" t="s">
        <v>122</v>
      </c>
      <c r="C26" s="53">
        <v>174.75</v>
      </c>
      <c r="D26" s="53">
        <v>955</v>
      </c>
    </row>
    <row r="27" spans="1:4" ht="18" customHeight="1">
      <c r="A27" s="49">
        <v>22</v>
      </c>
      <c r="B27" s="49" t="s">
        <v>123</v>
      </c>
      <c r="C27" s="53">
        <v>135.75</v>
      </c>
      <c r="D27" s="53">
        <v>593.75</v>
      </c>
    </row>
    <row r="28" spans="1:4" ht="18" customHeight="1" thickBot="1">
      <c r="B28" s="54" t="s">
        <v>126</v>
      </c>
      <c r="C28" s="55">
        <f>SUM(C6:C27)</f>
        <v>1048.75</v>
      </c>
      <c r="D28" s="55">
        <f>SUM(D6:D27)</f>
        <v>1916.25</v>
      </c>
    </row>
    <row r="29" spans="1:4" ht="15" thickTop="1"/>
  </sheetData>
  <pageMargins left="0.2" right="0.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23"/>
  <sheetViews>
    <sheetView zoomScale="125" workbookViewId="0">
      <pane xSplit="1" ySplit="4" topLeftCell="B23" activePane="bottomRight" state="frozen"/>
      <selection pane="topRight"/>
      <selection pane="bottomLeft"/>
      <selection pane="bottomRight"/>
    </sheetView>
  </sheetViews>
  <sheetFormatPr defaultRowHeight="12.75"/>
  <cols>
    <col min="1" max="1" width="15.5703125" customWidth="1"/>
    <col min="2" max="2" width="23.28515625" customWidth="1"/>
    <col min="3" max="6" width="11.85546875" customWidth="1"/>
    <col min="7" max="7" width="9.28515625" bestFit="1" customWidth="1"/>
    <col min="8" max="8" width="38" bestFit="1" customWidth="1"/>
  </cols>
  <sheetData>
    <row r="1" spans="1:8">
      <c r="A1" s="1" t="s">
        <v>89</v>
      </c>
      <c r="B1" s="1"/>
    </row>
    <row r="2" spans="1:8">
      <c r="A2" s="1" t="s">
        <v>90</v>
      </c>
      <c r="B2" s="1"/>
    </row>
    <row r="3" spans="1:8">
      <c r="A3" s="1" t="s">
        <v>181</v>
      </c>
      <c r="B3" s="1"/>
    </row>
    <row r="5" spans="1:8" s="1" customFormat="1">
      <c r="G5" s="13" t="s">
        <v>91</v>
      </c>
      <c r="H5" s="13" t="s">
        <v>18</v>
      </c>
    </row>
    <row r="6" spans="1:8" s="1" customFormat="1">
      <c r="A6" s="9" t="s">
        <v>3</v>
      </c>
      <c r="B6" s="22" t="s">
        <v>0</v>
      </c>
      <c r="C6" s="23" t="s">
        <v>12</v>
      </c>
      <c r="D6" s="23" t="s">
        <v>13</v>
      </c>
      <c r="E6" s="23" t="s">
        <v>14</v>
      </c>
      <c r="F6" s="23" t="s">
        <v>44</v>
      </c>
      <c r="G6" s="23" t="s">
        <v>92</v>
      </c>
      <c r="H6" s="23" t="s">
        <v>19</v>
      </c>
    </row>
    <row r="7" spans="1:8">
      <c r="A7" s="20" t="s">
        <v>72</v>
      </c>
      <c r="B7" t="s">
        <v>5</v>
      </c>
      <c r="C7" s="37">
        <v>15250</v>
      </c>
      <c r="D7" s="37">
        <v>987.12</v>
      </c>
      <c r="E7" s="37">
        <v>456.89</v>
      </c>
      <c r="F7" s="37">
        <f>SUM(C7:E7)</f>
        <v>16694.010000000002</v>
      </c>
      <c r="G7" s="7" t="s">
        <v>10</v>
      </c>
      <c r="H7" s="110" t="s">
        <v>76</v>
      </c>
    </row>
    <row r="8" spans="1:8">
      <c r="A8" s="47" t="s">
        <v>98</v>
      </c>
      <c r="B8" s="20" t="s">
        <v>1</v>
      </c>
      <c r="C8" s="37">
        <v>21750</v>
      </c>
      <c r="D8" s="37">
        <v>758</v>
      </c>
      <c r="E8" s="37">
        <v>2500</v>
      </c>
      <c r="F8" s="37">
        <f>SUM(C8:E8)</f>
        <v>25008</v>
      </c>
      <c r="G8" s="21" t="s">
        <v>9</v>
      </c>
      <c r="H8" s="21"/>
    </row>
    <row r="9" spans="1:8">
      <c r="A9" s="20" t="s">
        <v>73</v>
      </c>
      <c r="B9" t="s">
        <v>23</v>
      </c>
      <c r="C9" s="37">
        <v>24850</v>
      </c>
      <c r="D9" s="37">
        <v>0</v>
      </c>
      <c r="E9" s="37">
        <v>0</v>
      </c>
      <c r="F9" s="38">
        <f>SUM(C9:E9)</f>
        <v>24850</v>
      </c>
      <c r="G9" s="7" t="s">
        <v>9</v>
      </c>
      <c r="H9" s="7"/>
    </row>
    <row r="10" spans="1:8" ht="13.5" thickBot="1">
      <c r="C10" s="39"/>
      <c r="D10" s="39"/>
      <c r="E10" s="40" t="s">
        <v>7</v>
      </c>
      <c r="F10" s="41">
        <f>SUM(F7:F9)</f>
        <v>66552.010000000009</v>
      </c>
    </row>
    <row r="11" spans="1:8" ht="13.5" thickTop="1">
      <c r="C11" s="39"/>
      <c r="D11" s="39"/>
      <c r="E11" s="107" t="s">
        <v>150</v>
      </c>
      <c r="F11" s="39">
        <f>F10*0.7</f>
        <v>46586.407000000007</v>
      </c>
      <c r="H11" s="20" t="s">
        <v>172</v>
      </c>
    </row>
    <row r="12" spans="1:8">
      <c r="C12" s="39"/>
      <c r="D12" s="39"/>
      <c r="E12" s="107" t="s">
        <v>151</v>
      </c>
      <c r="F12" s="39">
        <f>F10*0.3</f>
        <v>19965.603000000003</v>
      </c>
      <c r="H12" s="20" t="s">
        <v>173</v>
      </c>
    </row>
    <row r="13" spans="1:8">
      <c r="C13" s="39"/>
      <c r="D13" s="39"/>
      <c r="E13" s="39"/>
      <c r="F13" s="39"/>
    </row>
    <row r="14" spans="1:8" s="1" customFormat="1">
      <c r="C14" s="43"/>
      <c r="D14" s="43"/>
      <c r="E14" s="43"/>
      <c r="F14" s="43"/>
      <c r="G14" s="13" t="s">
        <v>91</v>
      </c>
      <c r="H14" s="13" t="s">
        <v>18</v>
      </c>
    </row>
    <row r="15" spans="1:8" s="1" customFormat="1">
      <c r="A15" s="9" t="s">
        <v>4</v>
      </c>
      <c r="B15" s="22" t="s">
        <v>0</v>
      </c>
      <c r="C15" s="44" t="s">
        <v>12</v>
      </c>
      <c r="D15" s="44" t="s">
        <v>13</v>
      </c>
      <c r="E15" s="44" t="s">
        <v>14</v>
      </c>
      <c r="F15" s="44" t="s">
        <v>44</v>
      </c>
      <c r="G15" s="23" t="s">
        <v>92</v>
      </c>
      <c r="H15" s="23" t="s">
        <v>88</v>
      </c>
    </row>
    <row r="16" spans="1:8">
      <c r="A16" s="20" t="s">
        <v>74</v>
      </c>
      <c r="B16" t="s">
        <v>6</v>
      </c>
      <c r="C16" s="37">
        <v>10234.56</v>
      </c>
      <c r="D16" s="37">
        <v>0</v>
      </c>
      <c r="E16" s="37">
        <v>0</v>
      </c>
      <c r="F16" s="37">
        <f>SUM(C16:E16)</f>
        <v>10234.56</v>
      </c>
      <c r="G16" s="7" t="s">
        <v>9</v>
      </c>
      <c r="H16" s="7"/>
    </row>
    <row r="17" spans="1:8">
      <c r="A17" s="20" t="s">
        <v>100</v>
      </c>
      <c r="B17" s="20" t="s">
        <v>6</v>
      </c>
      <c r="C17" s="37">
        <v>11025</v>
      </c>
      <c r="D17" s="37"/>
      <c r="E17" s="37"/>
      <c r="F17" s="37">
        <f>SUM(C17:E17)</f>
        <v>11025</v>
      </c>
      <c r="G17" s="21" t="s">
        <v>9</v>
      </c>
      <c r="H17" s="110" t="s">
        <v>99</v>
      </c>
    </row>
    <row r="18" spans="1:8">
      <c r="A18" s="20" t="s">
        <v>75</v>
      </c>
      <c r="B18" t="s">
        <v>2</v>
      </c>
      <c r="C18" s="37">
        <v>9876.5400000000009</v>
      </c>
      <c r="D18" s="37">
        <v>3210.21</v>
      </c>
      <c r="E18" s="37">
        <v>4321.9799999999996</v>
      </c>
      <c r="F18" s="37">
        <f>SUM(C18:E18)</f>
        <v>17408.73</v>
      </c>
      <c r="G18" s="7" t="s">
        <v>10</v>
      </c>
      <c r="H18" s="110" t="s">
        <v>77</v>
      </c>
    </row>
    <row r="19" spans="1:8">
      <c r="A19" s="20" t="s">
        <v>71</v>
      </c>
      <c r="B19" t="s">
        <v>11</v>
      </c>
      <c r="C19" s="37">
        <v>6543.21</v>
      </c>
      <c r="D19" s="37">
        <v>5432.1</v>
      </c>
      <c r="E19" s="37">
        <v>0</v>
      </c>
      <c r="F19" s="37">
        <f>SUM(C19:E19)</f>
        <v>11975.310000000001</v>
      </c>
      <c r="G19" s="7" t="s">
        <v>10</v>
      </c>
      <c r="H19" s="110" t="s">
        <v>78</v>
      </c>
    </row>
    <row r="20" spans="1:8" ht="13.5" thickBot="1">
      <c r="C20" s="39"/>
      <c r="D20" s="39"/>
      <c r="E20" s="40" t="s">
        <v>8</v>
      </c>
      <c r="F20" s="45">
        <f>SUM(F16:F19)</f>
        <v>50643.599999999991</v>
      </c>
    </row>
    <row r="21" spans="1:8" ht="13.5" thickTop="1">
      <c r="C21" s="39"/>
      <c r="D21" s="39"/>
      <c r="E21" s="107" t="s">
        <v>164</v>
      </c>
      <c r="F21" s="39">
        <f>F20*0.7</f>
        <v>35450.51999999999</v>
      </c>
      <c r="H21" s="20" t="s">
        <v>172</v>
      </c>
    </row>
    <row r="22" spans="1:8">
      <c r="C22" s="39"/>
      <c r="D22" s="39"/>
      <c r="E22" s="107" t="s">
        <v>165</v>
      </c>
      <c r="F22" s="39">
        <f>F20*0.3</f>
        <v>15193.079999999996</v>
      </c>
      <c r="H22" s="20" t="s">
        <v>173</v>
      </c>
    </row>
    <row r="23" spans="1:8">
      <c r="C23" s="39"/>
      <c r="D23" s="39"/>
      <c r="E23" s="42"/>
      <c r="F23" s="39"/>
    </row>
    <row r="24" spans="1:8">
      <c r="C24" s="39"/>
      <c r="D24" s="39"/>
      <c r="E24" s="39"/>
      <c r="F24" s="39"/>
      <c r="G24" s="13" t="s">
        <v>91</v>
      </c>
    </row>
    <row r="25" spans="1:8" s="1" customFormat="1">
      <c r="A25" s="9" t="s">
        <v>15</v>
      </c>
      <c r="B25" s="22" t="s">
        <v>0</v>
      </c>
      <c r="C25" s="44" t="s">
        <v>12</v>
      </c>
      <c r="D25" s="44" t="s">
        <v>13</v>
      </c>
      <c r="E25" s="44" t="s">
        <v>14</v>
      </c>
      <c r="F25" s="44" t="s">
        <v>44</v>
      </c>
      <c r="G25" s="23" t="s">
        <v>92</v>
      </c>
      <c r="H25" s="23" t="s">
        <v>20</v>
      </c>
    </row>
    <row r="26" spans="1:8">
      <c r="A26" s="20" t="s">
        <v>79</v>
      </c>
      <c r="B26" t="s">
        <v>17</v>
      </c>
      <c r="C26" s="37">
        <v>31345.599999999999</v>
      </c>
      <c r="D26" s="46" t="s">
        <v>84</v>
      </c>
      <c r="E26" s="46" t="s">
        <v>84</v>
      </c>
      <c r="F26" s="37">
        <f>C26</f>
        <v>31345.599999999999</v>
      </c>
      <c r="G26" s="7" t="s">
        <v>10</v>
      </c>
      <c r="H26" s="109" t="s">
        <v>21</v>
      </c>
    </row>
    <row r="27" spans="1:8">
      <c r="A27" s="20" t="s">
        <v>83</v>
      </c>
      <c r="B27" t="s">
        <v>1</v>
      </c>
      <c r="C27" s="37">
        <v>12987.65</v>
      </c>
      <c r="D27" s="46" t="s">
        <v>84</v>
      </c>
      <c r="E27" s="46" t="s">
        <v>84</v>
      </c>
      <c r="F27" s="37">
        <f>C27</f>
        <v>12987.65</v>
      </c>
      <c r="G27" s="7" t="s">
        <v>10</v>
      </c>
      <c r="H27" s="109" t="s">
        <v>22</v>
      </c>
    </row>
    <row r="28" spans="1:8" ht="13.5" thickBot="1">
      <c r="C28" s="37"/>
      <c r="D28" s="37"/>
      <c r="E28" s="40" t="s">
        <v>24</v>
      </c>
      <c r="F28" s="45">
        <f>SUM(F26:F27)</f>
        <v>44333.25</v>
      </c>
      <c r="G28" s="7"/>
      <c r="H28" s="7"/>
    </row>
    <row r="29" spans="1:8" ht="13.5" thickTop="1">
      <c r="C29" s="37"/>
      <c r="D29" s="37"/>
      <c r="E29" s="107" t="s">
        <v>166</v>
      </c>
      <c r="F29" s="39">
        <f>F28*0.7</f>
        <v>31033.274999999998</v>
      </c>
      <c r="G29" s="7"/>
      <c r="H29" s="20" t="s">
        <v>172</v>
      </c>
    </row>
    <row r="30" spans="1:8">
      <c r="C30" s="39"/>
      <c r="D30" s="39"/>
      <c r="E30" s="107" t="s">
        <v>167</v>
      </c>
      <c r="F30" s="39">
        <f>F28*0.3</f>
        <v>13299.975</v>
      </c>
      <c r="H30" s="20" t="s">
        <v>173</v>
      </c>
    </row>
    <row r="31" spans="1:8">
      <c r="C31" s="39"/>
      <c r="D31" s="39"/>
      <c r="E31" s="42"/>
      <c r="F31" s="39"/>
    </row>
    <row r="32" spans="1:8">
      <c r="C32" s="39"/>
      <c r="D32" s="39"/>
      <c r="E32" s="39"/>
      <c r="F32" s="39"/>
      <c r="G32" s="13" t="s">
        <v>91</v>
      </c>
    </row>
    <row r="33" spans="1:8" s="1" customFormat="1" ht="15" customHeight="1">
      <c r="A33" s="9" t="s">
        <v>16</v>
      </c>
      <c r="B33" s="22" t="s">
        <v>0</v>
      </c>
      <c r="C33" s="44" t="s">
        <v>12</v>
      </c>
      <c r="D33" s="44" t="s">
        <v>13</v>
      </c>
      <c r="E33" s="44" t="s">
        <v>14</v>
      </c>
      <c r="F33" s="44" t="s">
        <v>44</v>
      </c>
      <c r="G33" s="24" t="s">
        <v>92</v>
      </c>
      <c r="H33" s="23" t="s">
        <v>20</v>
      </c>
    </row>
    <row r="34" spans="1:8">
      <c r="A34" s="20" t="s">
        <v>80</v>
      </c>
      <c r="B34" t="s">
        <v>43</v>
      </c>
      <c r="C34" s="37">
        <v>74190</v>
      </c>
      <c r="D34" s="46" t="s">
        <v>84</v>
      </c>
      <c r="E34" s="46" t="s">
        <v>84</v>
      </c>
      <c r="F34" s="38">
        <f>SUM(C34:D34)</f>
        <v>74190</v>
      </c>
      <c r="G34" s="7" t="s">
        <v>10</v>
      </c>
      <c r="H34" s="109" t="s">
        <v>87</v>
      </c>
    </row>
    <row r="35" spans="1:8">
      <c r="C35" s="39"/>
      <c r="D35" s="39"/>
      <c r="E35" s="107" t="s">
        <v>168</v>
      </c>
      <c r="F35" s="39">
        <f>F34*0.7</f>
        <v>51933</v>
      </c>
      <c r="H35" s="20" t="s">
        <v>172</v>
      </c>
    </row>
    <row r="36" spans="1:8">
      <c r="C36" s="39"/>
      <c r="D36" s="39"/>
      <c r="E36" s="107" t="s">
        <v>169</v>
      </c>
      <c r="F36" s="39">
        <f>F34*0.3</f>
        <v>22257</v>
      </c>
      <c r="H36" s="20" t="s">
        <v>173</v>
      </c>
    </row>
    <row r="37" spans="1:8">
      <c r="C37" s="39"/>
      <c r="D37" s="39"/>
      <c r="E37" s="39"/>
      <c r="F37" s="39"/>
    </row>
    <row r="38" spans="1:8" ht="13.5" thickBot="1">
      <c r="C38" s="39"/>
      <c r="D38" s="39"/>
      <c r="E38" s="40" t="s">
        <v>25</v>
      </c>
      <c r="F38" s="108">
        <f>F34+F28+F20+F10</f>
        <v>235718.86</v>
      </c>
    </row>
    <row r="39" spans="1:8" ht="13.5" thickTop="1">
      <c r="C39" s="39"/>
      <c r="D39" s="39"/>
      <c r="E39" s="40" t="s">
        <v>170</v>
      </c>
      <c r="F39" s="43">
        <f>F38*0.7</f>
        <v>165003.20199999999</v>
      </c>
      <c r="H39" s="20" t="s">
        <v>172</v>
      </c>
    </row>
    <row r="40" spans="1:8">
      <c r="C40" s="39"/>
      <c r="D40" s="39"/>
      <c r="E40" s="40" t="s">
        <v>171</v>
      </c>
      <c r="F40" s="43">
        <f>F38*0.3</f>
        <v>70715.657999999996</v>
      </c>
      <c r="H40" s="20" t="s">
        <v>173</v>
      </c>
    </row>
    <row r="41" spans="1:8">
      <c r="C41" s="39"/>
      <c r="D41" s="39"/>
      <c r="E41" s="39"/>
      <c r="F41" s="39"/>
    </row>
    <row r="42" spans="1:8">
      <c r="C42" s="39"/>
      <c r="D42" s="39"/>
      <c r="E42" s="39"/>
      <c r="F42" s="39"/>
    </row>
    <row r="43" spans="1:8">
      <c r="C43" s="39"/>
      <c r="D43" s="39"/>
      <c r="E43" s="39"/>
      <c r="F43" s="39"/>
    </row>
    <row r="44" spans="1:8">
      <c r="C44" s="39"/>
      <c r="D44" s="39"/>
      <c r="E44" s="39"/>
      <c r="F44" s="39"/>
    </row>
    <row r="45" spans="1:8">
      <c r="C45" s="39"/>
      <c r="D45" s="39"/>
      <c r="E45" s="39"/>
      <c r="F45" s="39"/>
    </row>
    <row r="46" spans="1:8">
      <c r="C46" s="39"/>
      <c r="D46" s="39"/>
      <c r="E46" s="39"/>
      <c r="F46" s="39"/>
    </row>
    <row r="47" spans="1:8">
      <c r="C47" s="39"/>
      <c r="D47" s="39"/>
      <c r="E47" s="39"/>
      <c r="F47" s="39"/>
    </row>
    <row r="48" spans="1:8">
      <c r="C48" s="39"/>
      <c r="D48" s="39"/>
      <c r="E48" s="39"/>
      <c r="F48" s="39"/>
    </row>
    <row r="49" spans="3:6">
      <c r="C49" s="39"/>
      <c r="D49" s="39"/>
      <c r="E49" s="39"/>
      <c r="F49" s="39"/>
    </row>
    <row r="50" spans="3:6">
      <c r="C50" s="39"/>
      <c r="D50" s="39"/>
      <c r="E50" s="39"/>
      <c r="F50" s="39"/>
    </row>
    <row r="51" spans="3:6">
      <c r="C51" s="39"/>
      <c r="D51" s="39"/>
      <c r="E51" s="39"/>
      <c r="F51" s="39"/>
    </row>
    <row r="52" spans="3:6">
      <c r="C52" s="39"/>
      <c r="D52" s="39"/>
      <c r="E52" s="39"/>
      <c r="F52" s="39"/>
    </row>
    <row r="53" spans="3:6">
      <c r="C53" s="39"/>
      <c r="D53" s="39"/>
      <c r="E53" s="39"/>
      <c r="F53" s="39"/>
    </row>
    <row r="54" spans="3:6">
      <c r="C54" s="39"/>
      <c r="D54" s="39"/>
      <c r="E54" s="39"/>
      <c r="F54" s="39"/>
    </row>
    <row r="55" spans="3:6">
      <c r="C55" s="39"/>
      <c r="D55" s="39"/>
      <c r="E55" s="39"/>
      <c r="F55" s="39"/>
    </row>
    <row r="56" spans="3:6">
      <c r="C56" s="39"/>
      <c r="D56" s="39"/>
      <c r="E56" s="39"/>
      <c r="F56" s="39"/>
    </row>
    <row r="57" spans="3:6">
      <c r="C57" s="39"/>
      <c r="D57" s="39"/>
      <c r="E57" s="39"/>
      <c r="F57" s="39"/>
    </row>
    <row r="58" spans="3:6">
      <c r="C58" s="39"/>
      <c r="D58" s="39"/>
      <c r="E58" s="39"/>
      <c r="F58" s="39"/>
    </row>
    <row r="59" spans="3:6">
      <c r="C59" s="39"/>
      <c r="D59" s="39"/>
      <c r="E59" s="39"/>
      <c r="F59" s="39"/>
    </row>
    <row r="60" spans="3:6">
      <c r="C60" s="39"/>
      <c r="D60" s="39"/>
      <c r="E60" s="39"/>
      <c r="F60" s="39"/>
    </row>
    <row r="61" spans="3:6">
      <c r="C61" s="39"/>
      <c r="D61" s="39"/>
      <c r="E61" s="39"/>
      <c r="F61" s="39"/>
    </row>
    <row r="62" spans="3:6">
      <c r="C62" s="39"/>
      <c r="D62" s="39"/>
      <c r="E62" s="39"/>
      <c r="F62" s="39"/>
    </row>
    <row r="63" spans="3:6">
      <c r="C63" s="39"/>
      <c r="D63" s="39"/>
      <c r="E63" s="39"/>
      <c r="F63" s="39"/>
    </row>
    <row r="64" spans="3:6">
      <c r="C64" s="39"/>
      <c r="D64" s="39"/>
      <c r="E64" s="39"/>
      <c r="F64" s="39"/>
    </row>
    <row r="65" spans="3:6">
      <c r="C65" s="39"/>
      <c r="D65" s="39"/>
      <c r="E65" s="39"/>
      <c r="F65" s="39"/>
    </row>
    <row r="66" spans="3:6">
      <c r="C66" s="39"/>
      <c r="D66" s="39"/>
      <c r="E66" s="39"/>
      <c r="F66" s="39"/>
    </row>
    <row r="67" spans="3:6">
      <c r="C67" s="39"/>
      <c r="D67" s="39"/>
      <c r="E67" s="39"/>
      <c r="F67" s="39"/>
    </row>
    <row r="68" spans="3:6">
      <c r="C68" s="39"/>
      <c r="D68" s="39"/>
      <c r="E68" s="39"/>
      <c r="F68" s="39"/>
    </row>
    <row r="69" spans="3:6">
      <c r="C69" s="39"/>
      <c r="D69" s="39"/>
      <c r="E69" s="39"/>
      <c r="F69" s="39"/>
    </row>
    <row r="70" spans="3:6">
      <c r="C70" s="39"/>
      <c r="D70" s="39"/>
      <c r="E70" s="39"/>
      <c r="F70" s="39"/>
    </row>
    <row r="71" spans="3:6">
      <c r="C71" s="39"/>
      <c r="D71" s="39"/>
      <c r="E71" s="39"/>
      <c r="F71" s="39"/>
    </row>
    <row r="72" spans="3:6">
      <c r="C72" s="39"/>
      <c r="D72" s="39"/>
      <c r="E72" s="39"/>
      <c r="F72" s="39"/>
    </row>
    <row r="73" spans="3:6">
      <c r="C73" s="39"/>
      <c r="D73" s="39"/>
      <c r="E73" s="39"/>
      <c r="F73" s="39"/>
    </row>
    <row r="74" spans="3:6">
      <c r="C74" s="39"/>
      <c r="D74" s="39"/>
      <c r="E74" s="39"/>
      <c r="F74" s="39"/>
    </row>
    <row r="75" spans="3:6">
      <c r="C75" s="39"/>
      <c r="D75" s="39"/>
      <c r="E75" s="39"/>
      <c r="F75" s="39"/>
    </row>
    <row r="76" spans="3:6">
      <c r="C76" s="39"/>
      <c r="D76" s="39"/>
      <c r="E76" s="39"/>
      <c r="F76" s="39"/>
    </row>
    <row r="77" spans="3:6">
      <c r="C77" s="39"/>
      <c r="D77" s="39"/>
      <c r="E77" s="39"/>
      <c r="F77" s="39"/>
    </row>
    <row r="78" spans="3:6">
      <c r="C78" s="39"/>
      <c r="D78" s="39"/>
      <c r="E78" s="39"/>
      <c r="F78" s="39"/>
    </row>
    <row r="79" spans="3:6">
      <c r="C79" s="39"/>
      <c r="D79" s="39"/>
      <c r="E79" s="39"/>
      <c r="F79" s="39"/>
    </row>
    <row r="80" spans="3:6">
      <c r="C80" s="39"/>
      <c r="D80" s="39"/>
      <c r="E80" s="39"/>
      <c r="F80" s="39"/>
    </row>
    <row r="81" spans="3:6">
      <c r="C81" s="39"/>
      <c r="D81" s="39"/>
      <c r="E81" s="39"/>
      <c r="F81" s="39"/>
    </row>
    <row r="82" spans="3:6">
      <c r="C82" s="39"/>
      <c r="D82" s="39"/>
      <c r="E82" s="39"/>
      <c r="F82" s="39"/>
    </row>
    <row r="83" spans="3:6">
      <c r="C83" s="39"/>
      <c r="D83" s="39"/>
      <c r="E83" s="39"/>
      <c r="F83" s="39"/>
    </row>
    <row r="84" spans="3:6">
      <c r="C84" s="39"/>
      <c r="D84" s="39"/>
      <c r="E84" s="39"/>
      <c r="F84" s="39"/>
    </row>
    <row r="85" spans="3:6">
      <c r="C85" s="39"/>
      <c r="D85" s="39"/>
      <c r="E85" s="39"/>
      <c r="F85" s="39"/>
    </row>
    <row r="86" spans="3:6">
      <c r="C86" s="39"/>
      <c r="D86" s="39"/>
      <c r="E86" s="39"/>
      <c r="F86" s="39"/>
    </row>
    <row r="87" spans="3:6">
      <c r="C87" s="39"/>
      <c r="D87" s="39"/>
      <c r="E87" s="39"/>
      <c r="F87" s="39"/>
    </row>
    <row r="88" spans="3:6">
      <c r="C88" s="39"/>
      <c r="D88" s="39"/>
      <c r="E88" s="39"/>
      <c r="F88" s="39"/>
    </row>
    <row r="89" spans="3:6">
      <c r="C89" s="39"/>
      <c r="D89" s="39"/>
      <c r="E89" s="39"/>
      <c r="F89" s="39"/>
    </row>
    <row r="90" spans="3:6">
      <c r="C90" s="39"/>
      <c r="D90" s="39"/>
      <c r="E90" s="39"/>
      <c r="F90" s="39"/>
    </row>
    <row r="91" spans="3:6">
      <c r="C91" s="39"/>
      <c r="D91" s="39"/>
      <c r="E91" s="39"/>
      <c r="F91" s="39"/>
    </row>
    <row r="92" spans="3:6">
      <c r="C92" s="39"/>
      <c r="D92" s="39"/>
      <c r="E92" s="39"/>
      <c r="F92" s="39"/>
    </row>
    <row r="93" spans="3:6">
      <c r="C93" s="39"/>
      <c r="D93" s="39"/>
      <c r="E93" s="39"/>
      <c r="F93" s="39"/>
    </row>
    <row r="94" spans="3:6">
      <c r="C94" s="39"/>
      <c r="D94" s="39"/>
      <c r="E94" s="39"/>
      <c r="F94" s="39"/>
    </row>
    <row r="95" spans="3:6">
      <c r="C95" s="39"/>
      <c r="D95" s="39"/>
      <c r="E95" s="39"/>
      <c r="F95" s="39"/>
    </row>
    <row r="96" spans="3:6">
      <c r="C96" s="39"/>
      <c r="D96" s="39"/>
      <c r="E96" s="39"/>
      <c r="F96" s="39"/>
    </row>
    <row r="97" spans="3:6">
      <c r="C97" s="39"/>
      <c r="D97" s="39"/>
      <c r="E97" s="39"/>
      <c r="F97" s="39"/>
    </row>
    <row r="98" spans="3:6">
      <c r="C98" s="39"/>
      <c r="D98" s="39"/>
      <c r="E98" s="39"/>
      <c r="F98" s="39"/>
    </row>
    <row r="99" spans="3:6">
      <c r="C99" s="39"/>
      <c r="D99" s="39"/>
      <c r="E99" s="39"/>
      <c r="F99" s="39"/>
    </row>
    <row r="100" spans="3:6">
      <c r="C100" s="39"/>
      <c r="D100" s="39"/>
      <c r="E100" s="39"/>
      <c r="F100" s="39"/>
    </row>
    <row r="101" spans="3:6">
      <c r="C101" s="39"/>
      <c r="D101" s="39"/>
      <c r="E101" s="39"/>
      <c r="F101" s="39"/>
    </row>
    <row r="102" spans="3:6">
      <c r="C102" s="39"/>
      <c r="D102" s="39"/>
      <c r="E102" s="39"/>
      <c r="F102" s="39"/>
    </row>
    <row r="103" spans="3:6">
      <c r="C103" s="39"/>
      <c r="D103" s="39"/>
      <c r="E103" s="39"/>
      <c r="F103" s="39"/>
    </row>
    <row r="104" spans="3:6">
      <c r="C104" s="39"/>
      <c r="D104" s="39"/>
      <c r="E104" s="39"/>
      <c r="F104" s="39"/>
    </row>
    <row r="105" spans="3:6">
      <c r="C105" s="39"/>
      <c r="D105" s="39"/>
      <c r="E105" s="39"/>
      <c r="F105" s="39"/>
    </row>
    <row r="106" spans="3:6">
      <c r="C106" s="39"/>
      <c r="D106" s="39"/>
      <c r="E106" s="39"/>
      <c r="F106" s="39"/>
    </row>
    <row r="107" spans="3:6">
      <c r="C107" s="39"/>
      <c r="D107" s="39"/>
      <c r="E107" s="39"/>
      <c r="F107" s="39"/>
    </row>
    <row r="108" spans="3:6">
      <c r="C108" s="39"/>
      <c r="D108" s="39"/>
      <c r="E108" s="39"/>
      <c r="F108" s="39"/>
    </row>
    <row r="109" spans="3:6">
      <c r="C109" s="39"/>
      <c r="D109" s="39"/>
      <c r="E109" s="39"/>
      <c r="F109" s="39"/>
    </row>
    <row r="110" spans="3:6">
      <c r="C110" s="39"/>
      <c r="D110" s="39"/>
      <c r="E110" s="39"/>
      <c r="F110" s="39"/>
    </row>
    <row r="111" spans="3:6">
      <c r="C111" s="39"/>
      <c r="D111" s="39"/>
      <c r="E111" s="39"/>
      <c r="F111" s="39"/>
    </row>
    <row r="112" spans="3:6">
      <c r="C112" s="39"/>
      <c r="D112" s="39"/>
      <c r="E112" s="39"/>
      <c r="F112" s="39"/>
    </row>
    <row r="113" spans="3:6">
      <c r="C113" s="39"/>
      <c r="D113" s="39"/>
      <c r="E113" s="39"/>
      <c r="F113" s="39"/>
    </row>
    <row r="114" spans="3:6">
      <c r="C114" s="39"/>
      <c r="D114" s="39"/>
      <c r="E114" s="39"/>
      <c r="F114" s="39"/>
    </row>
    <row r="115" spans="3:6">
      <c r="C115" s="39"/>
      <c r="D115" s="39"/>
      <c r="E115" s="39"/>
      <c r="F115" s="39"/>
    </row>
    <row r="116" spans="3:6">
      <c r="C116" s="39"/>
      <c r="D116" s="39"/>
      <c r="E116" s="39"/>
      <c r="F116" s="39"/>
    </row>
    <row r="117" spans="3:6">
      <c r="C117" s="39"/>
      <c r="D117" s="39"/>
      <c r="E117" s="39"/>
      <c r="F117" s="39"/>
    </row>
    <row r="118" spans="3:6">
      <c r="C118" s="39"/>
      <c r="D118" s="39"/>
      <c r="E118" s="39"/>
      <c r="F118" s="39"/>
    </row>
    <row r="119" spans="3:6">
      <c r="C119" s="39"/>
      <c r="D119" s="39"/>
      <c r="E119" s="39"/>
      <c r="F119" s="39"/>
    </row>
    <row r="120" spans="3:6">
      <c r="C120" s="39"/>
      <c r="D120" s="39"/>
      <c r="E120" s="39"/>
      <c r="F120" s="39"/>
    </row>
    <row r="121" spans="3:6">
      <c r="C121" s="39"/>
      <c r="D121" s="39"/>
      <c r="E121" s="39"/>
      <c r="F121" s="39"/>
    </row>
    <row r="122" spans="3:6">
      <c r="C122" s="39"/>
      <c r="D122" s="39"/>
      <c r="E122" s="39"/>
      <c r="F122" s="39"/>
    </row>
    <row r="123" spans="3:6">
      <c r="C123" s="39"/>
      <c r="D123" s="39"/>
      <c r="E123" s="39"/>
      <c r="F123" s="39"/>
    </row>
  </sheetData>
  <phoneticPr fontId="7" type="noConversion"/>
  <pageMargins left="0.2" right="0.2" top="0.59" bottom="0.5600000000000000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7"/>
  <sheetViews>
    <sheetView tabSelected="1" zoomScale="125" workbookViewId="0">
      <selection activeCell="A2" sqref="A2"/>
    </sheetView>
  </sheetViews>
  <sheetFormatPr defaultRowHeight="12.75"/>
  <cols>
    <col min="1" max="1" width="15.5703125" customWidth="1"/>
    <col min="2" max="2" width="23.28515625" customWidth="1"/>
    <col min="3" max="5" width="10.5703125" style="37" customWidth="1"/>
    <col min="6" max="6" width="9.140625" style="37"/>
  </cols>
  <sheetData>
    <row r="1" spans="1:6">
      <c r="A1" s="1" t="s">
        <v>89</v>
      </c>
      <c r="B1" s="1"/>
    </row>
    <row r="2" spans="1:6">
      <c r="A2" s="1" t="s">
        <v>161</v>
      </c>
      <c r="B2" s="1"/>
    </row>
    <row r="3" spans="1:6">
      <c r="A3" s="1" t="s">
        <v>182</v>
      </c>
      <c r="B3" s="1"/>
    </row>
    <row r="6" spans="1:6" s="1" customFormat="1" ht="15" customHeight="1">
      <c r="A6" s="9" t="s">
        <v>16</v>
      </c>
      <c r="B6" s="22" t="s">
        <v>0</v>
      </c>
      <c r="C6" s="122" t="s">
        <v>185</v>
      </c>
      <c r="D6" s="122" t="s">
        <v>158</v>
      </c>
      <c r="E6" s="122" t="s">
        <v>44</v>
      </c>
      <c r="F6" s="123"/>
    </row>
    <row r="7" spans="1:6">
      <c r="A7" s="20" t="s">
        <v>80</v>
      </c>
      <c r="B7" t="s">
        <v>43</v>
      </c>
      <c r="C7" s="37">
        <f>Labor!F35</f>
        <v>51933</v>
      </c>
      <c r="D7" s="37">
        <f>Labor!F36</f>
        <v>22257</v>
      </c>
      <c r="E7" s="37">
        <f>SUM(C7:D7)</f>
        <v>74190</v>
      </c>
    </row>
  </sheetData>
  <pageMargins left="0.2" right="0.2" top="0.59" bottom="0.5600000000000000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0"/>
  <sheetViews>
    <sheetView zoomScale="125" workbookViewId="0">
      <selection activeCell="A4" sqref="A4"/>
    </sheetView>
  </sheetViews>
  <sheetFormatPr defaultRowHeight="12.75"/>
  <cols>
    <col min="1" max="1" width="22.85546875" customWidth="1"/>
    <col min="2" max="2" width="12.85546875" bestFit="1" customWidth="1"/>
    <col min="3" max="5" width="10.7109375" bestFit="1" customWidth="1"/>
    <col min="6" max="6" width="11.85546875" bestFit="1" customWidth="1"/>
    <col min="7" max="7" width="10.7109375" bestFit="1" customWidth="1"/>
    <col min="8" max="8" width="51.28515625" bestFit="1" customWidth="1"/>
  </cols>
  <sheetData>
    <row r="1" spans="1:8">
      <c r="A1" s="1" t="s">
        <v>89</v>
      </c>
      <c r="B1" s="1"/>
      <c r="C1" s="1"/>
    </row>
    <row r="2" spans="1:8">
      <c r="A2" s="1" t="s">
        <v>144</v>
      </c>
      <c r="B2" s="1"/>
      <c r="C2" s="1"/>
    </row>
    <row r="3" spans="1:8">
      <c r="A3" s="1" t="s">
        <v>182</v>
      </c>
      <c r="B3" s="1"/>
      <c r="C3" s="1"/>
    </row>
    <row r="4" spans="1:8">
      <c r="A4" s="1"/>
      <c r="B4" s="1"/>
      <c r="C4" s="1"/>
    </row>
    <row r="6" spans="1:8">
      <c r="A6" s="1" t="s">
        <v>35</v>
      </c>
      <c r="B6" s="8"/>
      <c r="C6" s="8"/>
      <c r="D6" s="8"/>
      <c r="E6" s="8"/>
      <c r="F6" s="8"/>
      <c r="G6" s="8"/>
      <c r="H6" s="3"/>
    </row>
    <row r="7" spans="1:8">
      <c r="A7" s="32" t="s">
        <v>36</v>
      </c>
      <c r="B7" s="2">
        <f>Labor!F38</f>
        <v>235718.86</v>
      </c>
      <c r="C7" s="12"/>
    </row>
    <row r="8" spans="1:8">
      <c r="A8" s="33" t="s">
        <v>57</v>
      </c>
      <c r="B8" s="6">
        <f>'Other Costs - Detail'!B15-'Other Costs - Detail'!C15</f>
        <v>19455.89</v>
      </c>
      <c r="C8" s="14"/>
    </row>
    <row r="9" spans="1:8">
      <c r="A9" s="25" t="s">
        <v>31</v>
      </c>
      <c r="B9" s="2">
        <f>SUM(B7:B8)</f>
        <v>255174.75</v>
      </c>
      <c r="C9" s="12"/>
    </row>
    <row r="10" spans="1:8">
      <c r="A10" s="25"/>
      <c r="B10" s="2"/>
      <c r="C10" s="12"/>
    </row>
    <row r="11" spans="1:8" ht="13.5" thickBot="1">
      <c r="A11" s="26" t="s">
        <v>147</v>
      </c>
      <c r="B11" s="27">
        <f>B9*ICRP!H24</f>
        <v>37862.493593094987</v>
      </c>
      <c r="C11" t="s">
        <v>32</v>
      </c>
    </row>
    <row r="12" spans="1:8" ht="13.5" thickTop="1">
      <c r="A12" s="2"/>
      <c r="B12" s="2"/>
    </row>
    <row r="13" spans="1:8">
      <c r="F13" s="13" t="s">
        <v>44</v>
      </c>
    </row>
    <row r="14" spans="1:8">
      <c r="A14" s="24" t="s">
        <v>39</v>
      </c>
      <c r="B14" s="23" t="s">
        <v>28</v>
      </c>
      <c r="C14" s="23" t="s">
        <v>29</v>
      </c>
      <c r="D14" s="23" t="s">
        <v>30</v>
      </c>
      <c r="E14" s="23" t="s">
        <v>32</v>
      </c>
      <c r="F14" s="23" t="s">
        <v>145</v>
      </c>
    </row>
    <row r="15" spans="1:8">
      <c r="A15" s="2" t="s">
        <v>38</v>
      </c>
      <c r="B15" s="2">
        <f>'Other Costs - Detail'!D15</f>
        <v>5294.74</v>
      </c>
      <c r="C15" s="2">
        <f>'Other Costs - Detail'!E15</f>
        <v>1700</v>
      </c>
      <c r="D15" s="2">
        <f>'Other Costs - Detail'!F15</f>
        <v>1400</v>
      </c>
      <c r="E15" s="2">
        <f>'Other Costs - Detail'!G15</f>
        <v>11061.15</v>
      </c>
      <c r="F15" s="2">
        <f>SUM(B15:E15)</f>
        <v>19455.89</v>
      </c>
      <c r="G15" s="104"/>
    </row>
    <row r="16" spans="1:8">
      <c r="A16" s="2" t="s">
        <v>35</v>
      </c>
      <c r="B16" s="6"/>
      <c r="C16" s="6"/>
      <c r="D16" s="6"/>
      <c r="E16" s="6">
        <f>B11</f>
        <v>37862.493593094987</v>
      </c>
      <c r="F16" s="6">
        <f>SUM(E16:E16)</f>
        <v>37862.493593094987</v>
      </c>
      <c r="G16" s="104"/>
    </row>
    <row r="17" spans="1:6" ht="13.5" thickBot="1">
      <c r="A17" s="26" t="s">
        <v>45</v>
      </c>
      <c r="B17" s="27">
        <f>SUM(B15:B16)</f>
        <v>5294.74</v>
      </c>
      <c r="C17" s="27">
        <f>SUM(C15:C16)</f>
        <v>1700</v>
      </c>
      <c r="D17" s="27">
        <f>SUM(D15:D16)</f>
        <v>1400</v>
      </c>
      <c r="E17" s="27">
        <f>SUM(E15:E16)</f>
        <v>48923.643593094988</v>
      </c>
      <c r="F17" s="27">
        <f>SUM(F15:F16)</f>
        <v>57318.383593094986</v>
      </c>
    </row>
    <row r="18" spans="1:6" ht="13.5" thickTop="1"/>
    <row r="20" spans="1:6">
      <c r="A20" s="20" t="s">
        <v>148</v>
      </c>
    </row>
  </sheetData>
  <pageMargins left="1" right="0.2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34"/>
  <sheetViews>
    <sheetView zoomScale="125" workbookViewId="0">
      <selection activeCell="A4" sqref="A4"/>
    </sheetView>
  </sheetViews>
  <sheetFormatPr defaultRowHeight="12.75"/>
  <cols>
    <col min="1" max="1" width="21.42578125" customWidth="1"/>
    <col min="2" max="2" width="11.85546875" bestFit="1" customWidth="1"/>
    <col min="3" max="3" width="10.7109375" bestFit="1" customWidth="1"/>
    <col min="4" max="7" width="10.85546875" customWidth="1"/>
    <col min="8" max="8" width="51.28515625" bestFit="1" customWidth="1"/>
  </cols>
  <sheetData>
    <row r="1" spans="1:8">
      <c r="A1" s="1" t="s">
        <v>89</v>
      </c>
      <c r="B1" s="1"/>
      <c r="C1" s="1"/>
    </row>
    <row r="2" spans="1:8">
      <c r="A2" s="1" t="s">
        <v>179</v>
      </c>
      <c r="B2" s="1"/>
      <c r="C2" s="1"/>
    </row>
    <row r="3" spans="1:8">
      <c r="A3" s="1" t="s">
        <v>182</v>
      </c>
      <c r="B3" s="1"/>
      <c r="C3" s="1"/>
    </row>
    <row r="4" spans="1:8">
      <c r="A4" s="1"/>
      <c r="B4" s="1"/>
      <c r="C4" s="1"/>
    </row>
    <row r="5" spans="1:8">
      <c r="C5" s="13" t="s">
        <v>46</v>
      </c>
    </row>
    <row r="6" spans="1:8">
      <c r="A6" s="24" t="s">
        <v>38</v>
      </c>
      <c r="B6" s="23" t="s">
        <v>31</v>
      </c>
      <c r="C6" s="23" t="s">
        <v>129</v>
      </c>
      <c r="D6" s="23" t="s">
        <v>28</v>
      </c>
      <c r="E6" s="23" t="s">
        <v>29</v>
      </c>
      <c r="F6" s="23" t="s">
        <v>30</v>
      </c>
      <c r="G6" s="23" t="s">
        <v>32</v>
      </c>
      <c r="H6" s="23" t="s">
        <v>94</v>
      </c>
    </row>
    <row r="7" spans="1:8">
      <c r="A7" s="2" t="s">
        <v>26</v>
      </c>
      <c r="B7" s="2">
        <v>5432.1</v>
      </c>
      <c r="C7" s="2"/>
      <c r="D7" s="2">
        <v>0</v>
      </c>
      <c r="E7" s="2">
        <v>0</v>
      </c>
      <c r="F7" s="2">
        <v>0</v>
      </c>
      <c r="G7" s="2">
        <f>B7-SUM(C7:F7)</f>
        <v>5432.1</v>
      </c>
      <c r="H7" s="2" t="s">
        <v>34</v>
      </c>
    </row>
    <row r="8" spans="1:8">
      <c r="A8" s="2" t="s">
        <v>33</v>
      </c>
      <c r="B8" s="2">
        <v>3400</v>
      </c>
      <c r="C8" s="2"/>
      <c r="D8" s="2">
        <v>850</v>
      </c>
      <c r="E8" s="2">
        <v>1700</v>
      </c>
      <c r="F8" s="2">
        <v>850</v>
      </c>
      <c r="G8" s="15">
        <f t="shared" ref="G8:G14" si="0">B8-SUM(C8:F8)</f>
        <v>0</v>
      </c>
      <c r="H8" s="31" t="s">
        <v>97</v>
      </c>
    </row>
    <row r="9" spans="1:8">
      <c r="A9" s="2" t="s">
        <v>41</v>
      </c>
      <c r="B9" s="2">
        <v>1234.56</v>
      </c>
      <c r="C9" s="2"/>
      <c r="D9" s="2">
        <v>0</v>
      </c>
      <c r="E9" s="2">
        <v>0</v>
      </c>
      <c r="F9" s="2">
        <v>550</v>
      </c>
      <c r="G9" s="15">
        <f t="shared" si="0"/>
        <v>684.56</v>
      </c>
      <c r="H9" s="31" t="s">
        <v>42</v>
      </c>
    </row>
    <row r="10" spans="1:8">
      <c r="A10" s="2" t="s">
        <v>50</v>
      </c>
      <c r="B10" s="2">
        <v>1200</v>
      </c>
      <c r="C10" s="2">
        <v>800</v>
      </c>
      <c r="D10" s="2"/>
      <c r="E10" s="2"/>
      <c r="F10" s="2"/>
      <c r="G10" s="15">
        <f t="shared" si="0"/>
        <v>400</v>
      </c>
      <c r="H10" s="2" t="s">
        <v>85</v>
      </c>
    </row>
    <row r="11" spans="1:8">
      <c r="A11" s="31" t="s">
        <v>162</v>
      </c>
      <c r="B11" s="2">
        <v>1000</v>
      </c>
      <c r="C11" s="2">
        <v>1000</v>
      </c>
      <c r="D11" s="2"/>
      <c r="E11" s="2"/>
      <c r="F11" s="2"/>
      <c r="G11" s="15"/>
      <c r="H11" s="31" t="s">
        <v>180</v>
      </c>
    </row>
    <row r="12" spans="1:8">
      <c r="A12" s="2" t="s">
        <v>47</v>
      </c>
      <c r="B12" s="2">
        <v>24.43</v>
      </c>
      <c r="C12" s="2">
        <v>24.43</v>
      </c>
      <c r="D12" s="2"/>
      <c r="E12" s="2"/>
      <c r="F12" s="2"/>
      <c r="G12" s="15">
        <f t="shared" si="0"/>
        <v>0</v>
      </c>
      <c r="H12" s="2" t="s">
        <v>49</v>
      </c>
    </row>
    <row r="13" spans="1:8">
      <c r="A13" s="2" t="s">
        <v>48</v>
      </c>
      <c r="B13" s="2">
        <v>56.32</v>
      </c>
      <c r="C13" s="2">
        <f>B13</f>
        <v>56.32</v>
      </c>
      <c r="D13" s="2"/>
      <c r="E13" s="2"/>
      <c r="F13" s="2"/>
      <c r="G13" s="15">
        <f t="shared" si="0"/>
        <v>0</v>
      </c>
      <c r="H13" s="31" t="s">
        <v>146</v>
      </c>
    </row>
    <row r="14" spans="1:8">
      <c r="A14" s="2" t="s">
        <v>27</v>
      </c>
      <c r="B14" s="6">
        <v>8989.23</v>
      </c>
      <c r="C14" s="6"/>
      <c r="D14" s="6">
        <v>4444.74</v>
      </c>
      <c r="E14" s="6">
        <v>0</v>
      </c>
      <c r="F14" s="6">
        <v>0</v>
      </c>
      <c r="G14" s="16">
        <f t="shared" si="0"/>
        <v>4544.49</v>
      </c>
      <c r="H14" s="31" t="s">
        <v>93</v>
      </c>
    </row>
    <row r="15" spans="1:8" s="1" customFormat="1">
      <c r="A15" s="1" t="s">
        <v>149</v>
      </c>
      <c r="B15" s="57">
        <f t="shared" ref="B15:G15" si="1">SUM(B7:B14)</f>
        <v>21336.639999999999</v>
      </c>
      <c r="C15" s="57">
        <f t="shared" si="1"/>
        <v>1880.75</v>
      </c>
      <c r="D15" s="57">
        <f t="shared" si="1"/>
        <v>5294.74</v>
      </c>
      <c r="E15" s="57">
        <f t="shared" si="1"/>
        <v>1700</v>
      </c>
      <c r="F15" s="57">
        <f t="shared" si="1"/>
        <v>1400</v>
      </c>
      <c r="G15" s="57">
        <f t="shared" si="1"/>
        <v>11061.15</v>
      </c>
    </row>
    <row r="17" spans="1:8" hidden="1">
      <c r="A17" s="1" t="s">
        <v>35</v>
      </c>
      <c r="B17" s="8"/>
      <c r="C17" s="8"/>
      <c r="D17" s="8"/>
      <c r="E17" s="8"/>
      <c r="F17" s="8"/>
      <c r="G17" s="8"/>
      <c r="H17" s="3"/>
    </row>
    <row r="18" spans="1:8" hidden="1">
      <c r="A18" s="32" t="s">
        <v>36</v>
      </c>
      <c r="B18" s="2">
        <f>Labor!F38</f>
        <v>235718.86</v>
      </c>
      <c r="C18" s="12"/>
    </row>
    <row r="19" spans="1:8" hidden="1">
      <c r="A19" s="33" t="s">
        <v>57</v>
      </c>
      <c r="B19" s="6">
        <f>B15-C15</f>
        <v>19455.89</v>
      </c>
      <c r="C19" s="14"/>
    </row>
    <row r="20" spans="1:8" hidden="1">
      <c r="A20" s="25" t="s">
        <v>31</v>
      </c>
      <c r="B20" s="2">
        <f>SUM(B18:B19)</f>
        <v>255174.75</v>
      </c>
      <c r="C20" s="12"/>
    </row>
    <row r="21" spans="1:8" hidden="1">
      <c r="A21" s="25"/>
      <c r="B21" s="2"/>
      <c r="C21" s="12"/>
    </row>
    <row r="22" spans="1:8" ht="13.5" hidden="1" thickBot="1">
      <c r="A22" s="26" t="s">
        <v>40</v>
      </c>
      <c r="B22" s="27">
        <f>B20*0.1154</f>
        <v>29447.166150000001</v>
      </c>
      <c r="C22" t="s">
        <v>32</v>
      </c>
    </row>
    <row r="23" spans="1:8" ht="13.5" hidden="1" thickTop="1">
      <c r="A23" s="2"/>
      <c r="B23" s="2"/>
    </row>
    <row r="24" spans="1:8" hidden="1"/>
    <row r="25" spans="1:8" hidden="1">
      <c r="A25" s="24" t="s">
        <v>39</v>
      </c>
      <c r="B25" s="23" t="s">
        <v>31</v>
      </c>
      <c r="C25" s="23" t="s">
        <v>28</v>
      </c>
      <c r="D25" s="23" t="s">
        <v>29</v>
      </c>
      <c r="E25" s="23" t="s">
        <v>30</v>
      </c>
      <c r="F25" s="23" t="s">
        <v>32</v>
      </c>
    </row>
    <row r="26" spans="1:8" hidden="1">
      <c r="A26" s="2" t="s">
        <v>38</v>
      </c>
      <c r="B26" s="2">
        <f>B15-C15</f>
        <v>19455.89</v>
      </c>
      <c r="C26" s="2">
        <f>D15</f>
        <v>5294.74</v>
      </c>
      <c r="D26" s="2">
        <f>E15</f>
        <v>1700</v>
      </c>
      <c r="E26" s="2">
        <f>F15</f>
        <v>1400</v>
      </c>
      <c r="F26" s="2">
        <f>G15</f>
        <v>11061.15</v>
      </c>
      <c r="G26" s="2"/>
    </row>
    <row r="27" spans="1:8" hidden="1">
      <c r="A27" s="2" t="s">
        <v>35</v>
      </c>
      <c r="B27" s="6">
        <f>B22</f>
        <v>29447.166150000001</v>
      </c>
      <c r="C27" s="6"/>
      <c r="D27" s="6"/>
      <c r="E27" s="6"/>
      <c r="F27" s="6">
        <f>B27</f>
        <v>29447.166150000001</v>
      </c>
      <c r="G27" s="2"/>
    </row>
    <row r="28" spans="1:8" ht="13.5" hidden="1" thickBot="1">
      <c r="A28" s="26" t="s">
        <v>45</v>
      </c>
      <c r="B28" s="27">
        <f>SUM(B26:B27)</f>
        <v>48903.056150000004</v>
      </c>
      <c r="C28" s="27">
        <f>SUM(C26:C27)</f>
        <v>5294.74</v>
      </c>
      <c r="D28" s="27">
        <f>SUM(D26:D27)</f>
        <v>1700</v>
      </c>
      <c r="E28" s="27">
        <f>SUM(E26:E27)</f>
        <v>1400</v>
      </c>
      <c r="F28" s="27">
        <f>SUM(F26:F27)</f>
        <v>40508.316149999999</v>
      </c>
      <c r="G28" s="2"/>
    </row>
    <row r="29" spans="1:8">
      <c r="A29" s="20" t="s">
        <v>147</v>
      </c>
      <c r="B29" s="104">
        <f>SUM(C29:G29)</f>
        <v>40413.047497795866</v>
      </c>
      <c r="C29" s="104">
        <f>'Direct Charges - Other'!C19</f>
        <v>2550.5539047008774</v>
      </c>
      <c r="G29" s="104">
        <f>'Other Costs Summary'!B11</f>
        <v>37862.493593094987</v>
      </c>
    </row>
    <row r="31" spans="1:8" s="1" customFormat="1" ht="13.5" thickBot="1">
      <c r="A31" s="1" t="s">
        <v>45</v>
      </c>
      <c r="B31" s="105">
        <f>B29+B15</f>
        <v>61749.687497795865</v>
      </c>
      <c r="C31" s="105">
        <f t="shared" ref="C31:G31" si="2">C29+C15</f>
        <v>4431.303904700877</v>
      </c>
      <c r="D31" s="105">
        <f t="shared" si="2"/>
        <v>5294.74</v>
      </c>
      <c r="E31" s="105">
        <f t="shared" si="2"/>
        <v>1700</v>
      </c>
      <c r="F31" s="105">
        <f t="shared" si="2"/>
        <v>1400</v>
      </c>
      <c r="G31" s="105">
        <f t="shared" si="2"/>
        <v>48923.643593094988</v>
      </c>
    </row>
    <row r="32" spans="1:8" ht="13.5" thickTop="1"/>
    <row r="34" spans="1:1">
      <c r="A34" s="20" t="s">
        <v>163</v>
      </c>
    </row>
  </sheetData>
  <phoneticPr fontId="7" type="noConversion"/>
  <pageMargins left="0.2" right="0.2" top="1" bottom="1" header="0.5" footer="0.5"/>
  <pageSetup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M30"/>
  <sheetViews>
    <sheetView zoomScale="125" workbookViewId="0">
      <selection activeCell="A4" sqref="A4"/>
    </sheetView>
  </sheetViews>
  <sheetFormatPr defaultRowHeight="12.75"/>
  <cols>
    <col min="1" max="1" width="16.28515625" customWidth="1"/>
    <col min="2" max="2" width="7.28515625" customWidth="1"/>
    <col min="3" max="3" width="14.7109375" customWidth="1"/>
    <col min="4" max="4" width="11.85546875" bestFit="1" customWidth="1"/>
    <col min="5" max="5" width="12.5703125" bestFit="1" customWidth="1"/>
    <col min="6" max="6" width="12.42578125" bestFit="1" customWidth="1"/>
    <col min="7" max="7" width="54.28515625" bestFit="1" customWidth="1"/>
    <col min="8" max="13" width="8.85546875" style="34"/>
  </cols>
  <sheetData>
    <row r="1" spans="1:12">
      <c r="A1" s="1" t="s">
        <v>89</v>
      </c>
      <c r="B1" s="1"/>
    </row>
    <row r="2" spans="1:12">
      <c r="A2" s="1" t="s">
        <v>178</v>
      </c>
      <c r="B2" s="1"/>
    </row>
    <row r="3" spans="1:12">
      <c r="A3" s="1" t="s">
        <v>182</v>
      </c>
      <c r="B3" s="1"/>
    </row>
    <row r="4" spans="1:12">
      <c r="A4" s="1"/>
      <c r="B4" s="1"/>
    </row>
    <row r="6" spans="1:12">
      <c r="E6" s="13" t="s">
        <v>44</v>
      </c>
      <c r="F6" s="13" t="s">
        <v>44</v>
      </c>
    </row>
    <row r="7" spans="1:12">
      <c r="A7" s="9" t="s">
        <v>51</v>
      </c>
      <c r="B7" s="29"/>
      <c r="C7" s="23" t="s">
        <v>0</v>
      </c>
      <c r="D7" s="28" t="s">
        <v>54</v>
      </c>
      <c r="E7" s="28" t="s">
        <v>157</v>
      </c>
      <c r="F7" s="28" t="s">
        <v>158</v>
      </c>
      <c r="G7" s="36" t="s">
        <v>20</v>
      </c>
      <c r="H7" s="35"/>
      <c r="I7" s="35"/>
      <c r="J7" s="35"/>
      <c r="K7" s="35"/>
      <c r="L7" s="35"/>
    </row>
    <row r="8" spans="1:12">
      <c r="A8" s="20" t="s">
        <v>81</v>
      </c>
      <c r="B8" s="20"/>
      <c r="C8" s="5" t="s">
        <v>52</v>
      </c>
      <c r="D8" s="2">
        <v>10987.65</v>
      </c>
      <c r="E8" s="2">
        <f>D8*0.7</f>
        <v>7691.3549999999996</v>
      </c>
      <c r="F8" s="2">
        <f>D8*0.3</f>
        <v>3296.2949999999996</v>
      </c>
      <c r="G8" s="2" t="s">
        <v>60</v>
      </c>
      <c r="H8" s="17"/>
      <c r="I8" s="17"/>
      <c r="J8" s="17"/>
      <c r="K8" s="17"/>
      <c r="L8" s="17"/>
    </row>
    <row r="9" spans="1:12">
      <c r="A9" s="20" t="s">
        <v>82</v>
      </c>
      <c r="B9" s="20"/>
      <c r="C9" s="5" t="s">
        <v>53</v>
      </c>
      <c r="D9" s="6">
        <v>4321.09</v>
      </c>
      <c r="E9" s="17">
        <f>D9*0.7</f>
        <v>3024.7629999999999</v>
      </c>
      <c r="F9" s="17">
        <f>D9*0.3</f>
        <v>1296.327</v>
      </c>
      <c r="G9" s="31" t="s">
        <v>130</v>
      </c>
    </row>
    <row r="10" spans="1:12" ht="13.5" thickBot="1">
      <c r="C10" s="4" t="s">
        <v>56</v>
      </c>
      <c r="D10" s="114">
        <f>SUM(D8:D9)</f>
        <v>15308.74</v>
      </c>
      <c r="E10" s="19"/>
      <c r="F10" s="19"/>
    </row>
    <row r="11" spans="1:12" ht="13.5" thickTop="1">
      <c r="C11" s="5"/>
      <c r="D11" s="2"/>
      <c r="E11" s="2"/>
      <c r="F11" s="2"/>
    </row>
    <row r="12" spans="1:12">
      <c r="C12" s="2"/>
    </row>
    <row r="13" spans="1:12" hidden="1">
      <c r="A13" s="9" t="s">
        <v>55</v>
      </c>
      <c r="B13" s="29"/>
      <c r="C13" s="28" t="s">
        <v>54</v>
      </c>
      <c r="D13" s="23" t="s">
        <v>20</v>
      </c>
      <c r="E13" s="106"/>
      <c r="F13" s="10"/>
    </row>
    <row r="14" spans="1:12" hidden="1">
      <c r="A14" t="str">
        <f>'Other Costs - Detail'!A10</f>
        <v>Printing</v>
      </c>
      <c r="C14" s="2">
        <f>'Other Costs - Detail'!C10</f>
        <v>800</v>
      </c>
      <c r="D14" t="s">
        <v>86</v>
      </c>
    </row>
    <row r="15" spans="1:12" hidden="1">
      <c r="A15" s="20" t="s">
        <v>131</v>
      </c>
      <c r="C15" s="2">
        <v>1000</v>
      </c>
      <c r="D15" s="20" t="s">
        <v>152</v>
      </c>
    </row>
    <row r="16" spans="1:12" hidden="1">
      <c r="A16" t="str">
        <f>'Other Costs - Detail'!A12</f>
        <v>Postage</v>
      </c>
      <c r="C16" s="2">
        <f>'Other Costs - Detail'!C12</f>
        <v>24.43</v>
      </c>
      <c r="D16" t="s">
        <v>49</v>
      </c>
    </row>
    <row r="17" spans="1:4" hidden="1">
      <c r="A17" t="str">
        <f>'Other Costs - Detail'!A13</f>
        <v>Training</v>
      </c>
      <c r="C17" s="6">
        <f>'Other Costs - Detail'!C13</f>
        <v>56.32</v>
      </c>
      <c r="D17" s="20" t="s">
        <v>154</v>
      </c>
    </row>
    <row r="18" spans="1:4" hidden="1">
      <c r="A18" s="1" t="s">
        <v>153</v>
      </c>
      <c r="B18" s="1"/>
      <c r="C18" s="2">
        <f>SUM(C14:C17)</f>
        <v>1880.75</v>
      </c>
    </row>
    <row r="19" spans="1:4" hidden="1">
      <c r="C19" s="2"/>
    </row>
    <row r="20" spans="1:4" hidden="1">
      <c r="C20" s="2"/>
    </row>
    <row r="21" spans="1:4" hidden="1">
      <c r="A21" s="9" t="s">
        <v>58</v>
      </c>
      <c r="B21" s="29"/>
      <c r="C21" s="28" t="s">
        <v>54</v>
      </c>
    </row>
    <row r="22" spans="1:4" hidden="1">
      <c r="A22" s="11" t="s">
        <v>36</v>
      </c>
      <c r="B22" s="11"/>
      <c r="C22" s="2">
        <f>D10</f>
        <v>15308.74</v>
      </c>
    </row>
    <row r="23" spans="1:4" hidden="1">
      <c r="A23" s="18" t="s">
        <v>37</v>
      </c>
      <c r="B23" s="18"/>
      <c r="C23" s="6">
        <f>C18</f>
        <v>1880.75</v>
      </c>
    </row>
    <row r="24" spans="1:4" hidden="1">
      <c r="A24" s="11" t="s">
        <v>31</v>
      </c>
      <c r="B24" s="11"/>
      <c r="C24" s="2">
        <f>SUM(C22:C23)</f>
        <v>17189.489999999998</v>
      </c>
    </row>
    <row r="25" spans="1:4" hidden="1">
      <c r="C25" s="2"/>
    </row>
    <row r="26" spans="1:4" hidden="1">
      <c r="A26" s="1" t="s">
        <v>40</v>
      </c>
      <c r="B26" s="1"/>
      <c r="C26" s="2">
        <f>C24*0.1154</f>
        <v>1983.6671459999998</v>
      </c>
      <c r="D26" s="20" t="s">
        <v>155</v>
      </c>
    </row>
    <row r="27" spans="1:4" ht="13.5" hidden="1" thickBot="1">
      <c r="C27" s="2"/>
    </row>
    <row r="28" spans="1:4" ht="13.5" hidden="1" thickBot="1">
      <c r="A28" s="1" t="s">
        <v>59</v>
      </c>
      <c r="B28" s="1"/>
      <c r="C28" s="30">
        <f>C26+C18+D10</f>
        <v>19173.157145999998</v>
      </c>
    </row>
    <row r="29" spans="1:4" hidden="1"/>
    <row r="30" spans="1:4">
      <c r="A30" s="20" t="s">
        <v>160</v>
      </c>
    </row>
  </sheetData>
  <phoneticPr fontId="7" type="noConversion"/>
  <pageMargins left="0.25" right="0.26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L23"/>
  <sheetViews>
    <sheetView topLeftCell="A2" zoomScale="125" workbookViewId="0">
      <selection activeCell="C6" sqref="C6"/>
    </sheetView>
  </sheetViews>
  <sheetFormatPr defaultRowHeight="12.75"/>
  <cols>
    <col min="1" max="1" width="16.28515625" customWidth="1"/>
    <col min="2" max="2" width="7.28515625" customWidth="1"/>
    <col min="3" max="3" width="14.7109375" customWidth="1"/>
    <col min="4" max="4" width="32.7109375" bestFit="1" customWidth="1"/>
    <col min="5" max="5" width="12.42578125" bestFit="1" customWidth="1"/>
    <col min="6" max="6" width="54.28515625" bestFit="1" customWidth="1"/>
    <col min="7" max="12" width="9.140625" style="34"/>
  </cols>
  <sheetData>
    <row r="1" spans="1:5">
      <c r="A1" s="1" t="s">
        <v>89</v>
      </c>
      <c r="B1" s="1"/>
    </row>
    <row r="2" spans="1:5">
      <c r="A2" s="1" t="s">
        <v>159</v>
      </c>
      <c r="B2" s="1"/>
    </row>
    <row r="3" spans="1:5">
      <c r="A3" s="1" t="s">
        <v>182</v>
      </c>
      <c r="B3" s="1"/>
    </row>
    <row r="5" spans="1:5">
      <c r="C5" s="2"/>
    </row>
    <row r="6" spans="1:5">
      <c r="A6" s="9" t="s">
        <v>55</v>
      </c>
      <c r="B6" s="29"/>
      <c r="C6" s="28" t="s">
        <v>54</v>
      </c>
      <c r="D6" s="23" t="s">
        <v>20</v>
      </c>
      <c r="E6" s="10"/>
    </row>
    <row r="7" spans="1:5">
      <c r="A7" s="20" t="s">
        <v>131</v>
      </c>
      <c r="C7" s="2">
        <f>'Other Costs - Detail'!C11</f>
        <v>1000</v>
      </c>
      <c r="D7" s="121" t="s">
        <v>183</v>
      </c>
    </row>
    <row r="8" spans="1:5">
      <c r="A8" t="str">
        <f>'Other Costs - Detail'!A10</f>
        <v>Printing</v>
      </c>
      <c r="C8" s="2">
        <f>'Other Costs - Detail'!C10</f>
        <v>800</v>
      </c>
      <c r="D8" t="s">
        <v>86</v>
      </c>
    </row>
    <row r="9" spans="1:5">
      <c r="A9" t="str">
        <f>'Other Costs - Detail'!A12</f>
        <v>Postage</v>
      </c>
      <c r="C9" s="2">
        <f>'Other Costs - Detail'!C12</f>
        <v>24.43</v>
      </c>
      <c r="D9" t="s">
        <v>49</v>
      </c>
    </row>
    <row r="10" spans="1:5">
      <c r="A10" t="str">
        <f>'Other Costs - Detail'!A13</f>
        <v>Training</v>
      </c>
      <c r="C10" s="6">
        <f>'Other Costs - Detail'!C13</f>
        <v>56.32</v>
      </c>
      <c r="D10" s="20" t="s">
        <v>154</v>
      </c>
    </row>
    <row r="11" spans="1:5">
      <c r="A11" s="1" t="s">
        <v>153</v>
      </c>
      <c r="B11" s="1"/>
      <c r="C11" s="2">
        <f>SUM(C7:C10)</f>
        <v>1880.75</v>
      </c>
    </row>
    <row r="12" spans="1:5">
      <c r="C12" s="2"/>
    </row>
    <row r="13" spans="1:5">
      <c r="C13" s="2"/>
    </row>
    <row r="14" spans="1:5">
      <c r="A14" s="9" t="s">
        <v>176</v>
      </c>
      <c r="B14" s="29"/>
      <c r="C14" s="28" t="s">
        <v>54</v>
      </c>
    </row>
    <row r="15" spans="1:5">
      <c r="A15" s="11" t="s">
        <v>36</v>
      </c>
      <c r="B15" s="11"/>
      <c r="C15" s="2">
        <f>'Direct Charges - Labor'!D10</f>
        <v>15308.74</v>
      </c>
      <c r="D15" s="20" t="s">
        <v>174</v>
      </c>
    </row>
    <row r="16" spans="1:5">
      <c r="A16" s="18" t="s">
        <v>37</v>
      </c>
      <c r="B16" s="18"/>
      <c r="C16" s="6">
        <f>C11</f>
        <v>1880.75</v>
      </c>
    </row>
    <row r="17" spans="1:12">
      <c r="A17" s="111" t="s">
        <v>175</v>
      </c>
      <c r="B17" s="11"/>
      <c r="C17" s="2">
        <f>SUM(C15:C16)</f>
        <v>17189.489999999998</v>
      </c>
    </row>
    <row r="18" spans="1:12">
      <c r="C18" s="2"/>
    </row>
    <row r="19" spans="1:12">
      <c r="A19" s="1" t="s">
        <v>147</v>
      </c>
      <c r="B19" s="1"/>
      <c r="C19" s="2">
        <f>C17*ICRP!H24</f>
        <v>2550.5539047008774</v>
      </c>
      <c r="D19" s="20" t="s">
        <v>155</v>
      </c>
    </row>
    <row r="20" spans="1:12">
      <c r="C20" s="2"/>
    </row>
    <row r="21" spans="1:12" s="1" customFormat="1">
      <c r="A21" s="1" t="s">
        <v>177</v>
      </c>
      <c r="C21" s="26">
        <f>C19+C11</f>
        <v>4431.303904700877</v>
      </c>
      <c r="G21" s="112"/>
      <c r="H21" s="112"/>
      <c r="I21" s="112"/>
      <c r="J21" s="112"/>
      <c r="K21" s="112"/>
      <c r="L21" s="112"/>
    </row>
    <row r="22" spans="1:12">
      <c r="C22" s="2"/>
    </row>
    <row r="23" spans="1:12">
      <c r="A23" s="1"/>
      <c r="B23" s="1"/>
      <c r="C23" s="113"/>
    </row>
  </sheetData>
  <pageMargins left="0.75" right="0.26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4"/>
  <sheetViews>
    <sheetView zoomScale="125" workbookViewId="0">
      <selection activeCell="A3" sqref="A3"/>
    </sheetView>
  </sheetViews>
  <sheetFormatPr defaultRowHeight="12.75"/>
  <cols>
    <col min="1" max="1" width="24.7109375" customWidth="1"/>
    <col min="2" max="2" width="11.85546875" style="2" bestFit="1" customWidth="1"/>
    <col min="3" max="3" width="9.7109375" customWidth="1"/>
  </cols>
  <sheetData>
    <row r="1" spans="1:8" s="49" customFormat="1" ht="15">
      <c r="A1" s="48" t="s">
        <v>89</v>
      </c>
      <c r="B1" s="53"/>
    </row>
    <row r="2" spans="1:8" s="49" customFormat="1" ht="15">
      <c r="A2" s="48" t="s">
        <v>95</v>
      </c>
      <c r="B2" s="53"/>
    </row>
    <row r="3" spans="1:8" s="49" customFormat="1" ht="15">
      <c r="A3" s="48" t="s">
        <v>182</v>
      </c>
      <c r="B3" s="53"/>
    </row>
    <row r="5" spans="1:8">
      <c r="A5" s="24" t="s">
        <v>96</v>
      </c>
      <c r="B5" s="28" t="s">
        <v>54</v>
      </c>
      <c r="C5" s="58"/>
      <c r="D5" s="24" t="s">
        <v>128</v>
      </c>
      <c r="E5" s="58"/>
      <c r="F5" s="58"/>
      <c r="G5" s="58"/>
      <c r="H5" s="58"/>
    </row>
    <row r="6" spans="1:8" ht="15" customHeight="1">
      <c r="A6" t="s">
        <v>63</v>
      </c>
      <c r="B6" s="2">
        <v>15000</v>
      </c>
      <c r="C6" s="20" t="s">
        <v>28</v>
      </c>
      <c r="D6" t="s">
        <v>66</v>
      </c>
    </row>
    <row r="7" spans="1:8" ht="15" customHeight="1">
      <c r="A7" t="s">
        <v>64</v>
      </c>
      <c r="B7" s="2">
        <v>7500</v>
      </c>
      <c r="C7" s="20" t="s">
        <v>28</v>
      </c>
      <c r="D7" t="s">
        <v>68</v>
      </c>
    </row>
    <row r="8" spans="1:8" ht="15" customHeight="1">
      <c r="A8" t="s">
        <v>69</v>
      </c>
      <c r="B8" s="2">
        <v>50000</v>
      </c>
      <c r="C8" t="s">
        <v>30</v>
      </c>
      <c r="D8" t="s">
        <v>70</v>
      </c>
    </row>
    <row r="9" spans="1:8" ht="15" customHeight="1">
      <c r="A9" t="s">
        <v>61</v>
      </c>
      <c r="B9" s="2">
        <v>58350</v>
      </c>
      <c r="C9" t="s">
        <v>65</v>
      </c>
    </row>
    <row r="10" spans="1:8" ht="15" customHeight="1">
      <c r="A10" t="s">
        <v>62</v>
      </c>
      <c r="B10" s="6">
        <v>98000</v>
      </c>
      <c r="C10" t="s">
        <v>65</v>
      </c>
    </row>
    <row r="11" spans="1:8" ht="15" customHeight="1" thickBot="1">
      <c r="A11" s="1" t="s">
        <v>67</v>
      </c>
      <c r="B11" s="27">
        <f>SUM(B6:B10)</f>
        <v>228850</v>
      </c>
    </row>
    <row r="12" spans="1:8" ht="15" customHeight="1" thickTop="1">
      <c r="A12" s="1"/>
      <c r="B12" s="17"/>
    </row>
    <row r="14" spans="1:8">
      <c r="A14" s="20" t="s">
        <v>156</v>
      </c>
    </row>
  </sheetData>
  <phoneticPr fontId="7" type="noConversion"/>
  <pageMargins left="0.5" right="0.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18"/>
  <sheetViews>
    <sheetView workbookViewId="0">
      <selection activeCell="F8" sqref="F8"/>
    </sheetView>
  </sheetViews>
  <sheetFormatPr defaultColWidth="12.5703125" defaultRowHeight="12.75"/>
  <cols>
    <col min="1" max="1" width="8.7109375" style="59" customWidth="1"/>
    <col min="2" max="3" width="12.5703125" style="59"/>
    <col min="4" max="4" width="25.5703125" style="59" customWidth="1"/>
    <col min="5" max="5" width="6.42578125" style="59" customWidth="1"/>
    <col min="6" max="6" width="15.7109375" style="59" customWidth="1"/>
    <col min="7" max="7" width="8.7109375" style="59" customWidth="1"/>
    <col min="8" max="8" width="9.28515625" style="59" bestFit="1" customWidth="1"/>
    <col min="9" max="9" width="3.5703125" style="59" customWidth="1"/>
    <col min="10" max="10" width="14" style="59" bestFit="1" customWidth="1"/>
    <col min="11" max="16384" width="12.5703125" style="59"/>
  </cols>
  <sheetData>
    <row r="1" spans="1:10" ht="21" customHeight="1" thickTop="1">
      <c r="A1" s="103" t="s">
        <v>143</v>
      </c>
      <c r="B1" s="101"/>
      <c r="C1" s="102"/>
      <c r="D1" s="102"/>
      <c r="E1" s="102"/>
      <c r="F1" s="102"/>
      <c r="G1" s="102"/>
      <c r="H1" s="101"/>
      <c r="I1" s="100"/>
    </row>
    <row r="2" spans="1:10" ht="15.95" customHeight="1">
      <c r="A2" s="99" t="s">
        <v>142</v>
      </c>
      <c r="B2" s="97"/>
      <c r="C2" s="74"/>
      <c r="D2" s="74"/>
      <c r="E2" s="74"/>
      <c r="F2" s="74"/>
      <c r="G2" s="74"/>
      <c r="H2" s="97"/>
      <c r="I2" s="96"/>
    </row>
    <row r="3" spans="1:10" ht="15.95" customHeight="1">
      <c r="A3" s="99" t="s">
        <v>141</v>
      </c>
      <c r="B3" s="97"/>
      <c r="C3" s="74"/>
      <c r="D3" s="74"/>
      <c r="E3" s="74"/>
      <c r="F3" s="74"/>
      <c r="G3" s="74"/>
      <c r="H3" s="97"/>
      <c r="I3" s="96"/>
    </row>
    <row r="4" spans="1:10" ht="6" customHeight="1">
      <c r="A4" s="98"/>
      <c r="B4" s="97"/>
      <c r="C4" s="97"/>
      <c r="D4" s="97"/>
      <c r="E4" s="97"/>
      <c r="F4" s="97"/>
      <c r="G4" s="97"/>
      <c r="H4" s="97"/>
      <c r="I4" s="96"/>
    </row>
    <row r="5" spans="1:10" ht="15">
      <c r="A5" s="98" t="s">
        <v>140</v>
      </c>
      <c r="B5" s="97"/>
      <c r="C5" s="97"/>
      <c r="D5" s="97"/>
      <c r="E5" s="97"/>
      <c r="F5" s="97"/>
      <c r="G5" s="97"/>
      <c r="H5" s="97"/>
      <c r="I5" s="96"/>
    </row>
    <row r="6" spans="1:10" ht="15">
      <c r="A6" s="98" t="s">
        <v>184</v>
      </c>
      <c r="B6" s="97"/>
      <c r="C6" s="97"/>
      <c r="D6" s="97"/>
      <c r="E6" s="97"/>
      <c r="F6" s="97"/>
      <c r="G6" s="97"/>
      <c r="H6" s="97"/>
      <c r="I6" s="96"/>
    </row>
    <row r="7" spans="1:10" ht="7.5" customHeight="1">
      <c r="A7" s="95"/>
      <c r="B7" s="75"/>
      <c r="C7" s="75"/>
      <c r="D7" s="75"/>
      <c r="E7" s="75"/>
      <c r="F7" s="75"/>
      <c r="G7" s="75"/>
      <c r="H7" s="75"/>
      <c r="I7" s="94"/>
    </row>
    <row r="8" spans="1:10" ht="5.0999999999999996" customHeight="1">
      <c r="A8" s="93"/>
      <c r="B8" s="92"/>
      <c r="C8" s="92"/>
      <c r="D8" s="92"/>
      <c r="E8" s="92"/>
      <c r="F8" s="92"/>
      <c r="G8" s="92"/>
      <c r="H8" s="92"/>
      <c r="I8" s="91"/>
    </row>
    <row r="9" spans="1:10" ht="9.75" customHeight="1">
      <c r="A9" s="79"/>
      <c r="B9" s="60"/>
      <c r="C9" s="60"/>
      <c r="D9" s="60"/>
      <c r="E9" s="60"/>
      <c r="F9" s="60"/>
      <c r="G9" s="60"/>
      <c r="H9" s="60"/>
      <c r="I9" s="72"/>
    </row>
    <row r="10" spans="1:10" ht="15.75">
      <c r="A10" s="90" t="s">
        <v>139</v>
      </c>
      <c r="B10" s="60"/>
      <c r="C10" s="60"/>
      <c r="D10" s="60"/>
      <c r="E10" s="60"/>
      <c r="F10" s="60"/>
      <c r="G10" s="60"/>
      <c r="H10" s="60"/>
      <c r="I10" s="72"/>
    </row>
    <row r="11" spans="1:10" ht="15.75">
      <c r="A11" s="90"/>
      <c r="B11" s="60"/>
      <c r="C11" s="60"/>
      <c r="D11" s="60"/>
      <c r="E11" s="60"/>
      <c r="F11" s="60"/>
      <c r="G11" s="60"/>
      <c r="H11" s="60"/>
      <c r="I11" s="72"/>
    </row>
    <row r="12" spans="1:10" ht="15.75">
      <c r="A12" s="85" t="s">
        <v>138</v>
      </c>
      <c r="B12" s="60"/>
      <c r="C12" s="60"/>
      <c r="D12" s="60"/>
      <c r="E12" s="60"/>
      <c r="F12" s="60"/>
      <c r="G12" s="60"/>
      <c r="H12" s="60"/>
      <c r="I12" s="72"/>
    </row>
    <row r="13" spans="1:10" ht="15">
      <c r="A13" s="79"/>
      <c r="B13" s="60"/>
      <c r="C13" s="60"/>
      <c r="D13" s="60"/>
      <c r="E13" s="60"/>
      <c r="F13" s="60"/>
      <c r="G13" s="60"/>
      <c r="H13" s="60"/>
      <c r="I13" s="72"/>
    </row>
    <row r="14" spans="1:10" s="66" customFormat="1" ht="15">
      <c r="A14" s="115" t="s">
        <v>137</v>
      </c>
      <c r="B14" s="116"/>
      <c r="C14" s="116"/>
      <c r="D14" s="116"/>
      <c r="F14" s="83">
        <v>7256453.2171666659</v>
      </c>
      <c r="G14" s="69"/>
      <c r="H14" s="69"/>
      <c r="I14" s="67"/>
    </row>
    <row r="15" spans="1:10" ht="15.75">
      <c r="A15" s="117" t="s">
        <v>134</v>
      </c>
      <c r="B15" s="118"/>
      <c r="C15" s="118"/>
      <c r="D15" s="118"/>
      <c r="E15" s="89" t="s">
        <v>133</v>
      </c>
      <c r="F15" s="81">
        <v>64462239.182922244</v>
      </c>
      <c r="G15" s="60"/>
      <c r="H15" s="80">
        <f>F14/F15</f>
        <v>0.11256905297030223</v>
      </c>
      <c r="I15" s="72"/>
      <c r="J15" s="86"/>
    </row>
    <row r="16" spans="1:10" ht="15.75">
      <c r="A16" s="79"/>
      <c r="B16" s="60"/>
      <c r="C16" s="60"/>
      <c r="D16" s="88"/>
      <c r="E16" s="84"/>
      <c r="F16" s="87"/>
      <c r="G16" s="60"/>
      <c r="H16" s="77"/>
      <c r="I16" s="72"/>
      <c r="J16" s="86"/>
    </row>
    <row r="17" spans="1:10" ht="15.75">
      <c r="A17" s="79"/>
      <c r="B17" s="60"/>
      <c r="C17" s="60"/>
      <c r="D17" s="88"/>
      <c r="E17" s="84"/>
      <c r="F17" s="87"/>
      <c r="G17" s="60"/>
      <c r="H17" s="77"/>
      <c r="I17" s="72"/>
      <c r="J17" s="86"/>
    </row>
    <row r="18" spans="1:10" ht="15.75">
      <c r="A18" s="85" t="s">
        <v>136</v>
      </c>
      <c r="B18" s="60"/>
      <c r="C18" s="60"/>
      <c r="D18" s="60"/>
      <c r="E18" s="84"/>
      <c r="F18" s="60"/>
      <c r="G18" s="60"/>
      <c r="H18" s="77"/>
      <c r="I18" s="72"/>
    </row>
    <row r="19" spans="1:10" ht="15.75">
      <c r="A19" s="79"/>
      <c r="B19" s="60"/>
      <c r="C19" s="60"/>
      <c r="D19" s="60"/>
      <c r="E19" s="78"/>
      <c r="F19" s="60"/>
      <c r="G19" s="60"/>
      <c r="H19" s="77"/>
      <c r="I19" s="72"/>
    </row>
    <row r="20" spans="1:10" ht="15.75">
      <c r="A20" s="119" t="s">
        <v>135</v>
      </c>
      <c r="B20" s="120"/>
      <c r="C20" s="120"/>
      <c r="D20" s="120"/>
      <c r="E20" s="78"/>
      <c r="F20" s="83">
        <v>2308369</v>
      </c>
      <c r="G20" s="60"/>
      <c r="H20" s="77"/>
      <c r="I20" s="72"/>
    </row>
    <row r="21" spans="1:10" ht="15.75">
      <c r="A21" s="117" t="s">
        <v>134</v>
      </c>
      <c r="B21" s="118"/>
      <c r="C21" s="118"/>
      <c r="D21" s="118"/>
      <c r="E21" s="82" t="s">
        <v>133</v>
      </c>
      <c r="F21" s="81">
        <v>64462239.182922244</v>
      </c>
      <c r="G21" s="60"/>
      <c r="H21" s="80">
        <f>F20/F21</f>
        <v>3.5809631022118579E-2</v>
      </c>
      <c r="I21" s="72"/>
    </row>
    <row r="22" spans="1:10" ht="15.75">
      <c r="A22" s="79"/>
      <c r="B22" s="60"/>
      <c r="C22" s="60"/>
      <c r="D22" s="60"/>
      <c r="E22" s="78"/>
      <c r="F22" s="60"/>
      <c r="G22" s="60"/>
      <c r="H22" s="77"/>
      <c r="I22" s="72"/>
    </row>
    <row r="23" spans="1:10" ht="15.75">
      <c r="A23" s="79"/>
      <c r="B23" s="60"/>
      <c r="C23" s="60"/>
      <c r="D23" s="60"/>
      <c r="E23" s="78"/>
      <c r="F23" s="60"/>
      <c r="G23" s="60"/>
      <c r="H23" s="77"/>
      <c r="I23" s="72"/>
    </row>
    <row r="24" spans="1:10" ht="16.5" thickBot="1">
      <c r="A24" s="76" t="s">
        <v>132</v>
      </c>
      <c r="B24" s="75"/>
      <c r="C24" s="75"/>
      <c r="D24" s="75"/>
      <c r="E24" s="74"/>
      <c r="F24" s="60"/>
      <c r="G24" s="60"/>
      <c r="H24" s="73">
        <f>H15+H21</f>
        <v>0.14837868399242082</v>
      </c>
      <c r="I24" s="72"/>
    </row>
    <row r="25" spans="1:10" s="66" customFormat="1" ht="16.5" thickTop="1">
      <c r="A25" s="71"/>
      <c r="B25" s="69"/>
      <c r="C25" s="69"/>
      <c r="D25" s="69"/>
      <c r="E25" s="70"/>
      <c r="F25" s="69"/>
      <c r="G25" s="69"/>
      <c r="H25" s="68"/>
      <c r="I25" s="67"/>
    </row>
    <row r="26" spans="1:10" ht="15.75" thickBot="1">
      <c r="A26" s="65"/>
      <c r="B26" s="64"/>
      <c r="C26" s="64"/>
      <c r="D26" s="62"/>
      <c r="E26" s="62"/>
      <c r="F26" s="63"/>
      <c r="G26" s="62"/>
      <c r="H26" s="62"/>
      <c r="I26" s="61"/>
    </row>
    <row r="27" spans="1:10" ht="15.75" thickTop="1">
      <c r="A27" s="60"/>
      <c r="B27" s="60"/>
      <c r="C27" s="60"/>
      <c r="D27" s="60"/>
      <c r="E27" s="60"/>
      <c r="F27" s="60"/>
      <c r="G27" s="60"/>
      <c r="H27" s="60"/>
      <c r="I27" s="60"/>
    </row>
    <row r="28" spans="1:10" ht="15">
      <c r="A28" s="60"/>
      <c r="B28" s="60"/>
      <c r="C28" s="60"/>
      <c r="D28" s="60"/>
      <c r="E28" s="60"/>
      <c r="F28" s="60"/>
      <c r="G28" s="60"/>
      <c r="H28" s="60"/>
      <c r="I28" s="60"/>
    </row>
    <row r="29" spans="1:10" ht="15">
      <c r="A29" s="60"/>
      <c r="B29" s="60"/>
      <c r="C29" s="60"/>
      <c r="D29" s="60"/>
      <c r="E29" s="60"/>
      <c r="F29" s="60"/>
      <c r="G29" s="60"/>
      <c r="H29" s="60"/>
      <c r="I29" s="60"/>
    </row>
    <row r="30" spans="1:10" ht="15">
      <c r="A30" s="60"/>
      <c r="B30" s="60"/>
      <c r="C30" s="60"/>
      <c r="D30" s="60"/>
      <c r="E30" s="60"/>
      <c r="F30" s="60"/>
      <c r="G30" s="60"/>
      <c r="H30" s="60"/>
      <c r="I30" s="60"/>
    </row>
    <row r="31" spans="1:10" ht="15">
      <c r="A31" s="60"/>
      <c r="B31" s="60"/>
      <c r="C31" s="60"/>
      <c r="D31" s="60"/>
      <c r="E31" s="60"/>
      <c r="F31" s="60"/>
      <c r="G31" s="60"/>
      <c r="H31" s="60"/>
      <c r="I31" s="60"/>
    </row>
    <row r="32" spans="1:10" ht="15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15">
      <c r="A33" s="60"/>
      <c r="B33" s="60"/>
      <c r="C33" s="60"/>
      <c r="D33" s="60"/>
      <c r="E33" s="60"/>
      <c r="F33" s="60"/>
      <c r="G33" s="60"/>
      <c r="H33" s="60"/>
      <c r="I33" s="60"/>
    </row>
    <row r="34" spans="1:9" ht="15">
      <c r="A34" s="60"/>
      <c r="B34" s="60"/>
      <c r="C34" s="60"/>
      <c r="D34" s="60"/>
      <c r="E34" s="60"/>
      <c r="F34" s="60"/>
      <c r="G34" s="60"/>
      <c r="H34" s="60"/>
      <c r="I34" s="60"/>
    </row>
    <row r="35" spans="1:9" ht="15">
      <c r="A35" s="60"/>
      <c r="B35" s="60"/>
      <c r="C35" s="60"/>
      <c r="D35" s="60"/>
      <c r="E35" s="60"/>
      <c r="F35" s="60"/>
      <c r="G35" s="60"/>
      <c r="H35" s="60"/>
      <c r="I35" s="60"/>
    </row>
    <row r="36" spans="1:9" ht="15">
      <c r="A36" s="60"/>
      <c r="B36" s="60"/>
      <c r="C36" s="60"/>
      <c r="D36" s="60"/>
      <c r="E36" s="60"/>
      <c r="F36" s="60"/>
      <c r="G36" s="60"/>
      <c r="H36" s="60"/>
      <c r="I36" s="60"/>
    </row>
    <row r="37" spans="1:9" ht="15">
      <c r="A37" s="60"/>
      <c r="B37" s="60"/>
      <c r="C37" s="60"/>
      <c r="D37" s="60"/>
      <c r="E37" s="60"/>
      <c r="F37" s="60"/>
      <c r="G37" s="60"/>
      <c r="H37" s="60"/>
      <c r="I37" s="60"/>
    </row>
    <row r="38" spans="1:9" ht="15">
      <c r="A38" s="60"/>
      <c r="B38" s="60"/>
      <c r="C38" s="60"/>
      <c r="D38" s="60"/>
      <c r="E38" s="60"/>
      <c r="F38" s="60"/>
      <c r="G38" s="60"/>
      <c r="H38" s="60"/>
      <c r="I38" s="60"/>
    </row>
    <row r="39" spans="1:9" ht="15">
      <c r="A39" s="60"/>
      <c r="B39" s="60"/>
      <c r="C39" s="60"/>
      <c r="D39" s="60"/>
      <c r="E39" s="60"/>
      <c r="F39" s="60"/>
      <c r="G39" s="60"/>
      <c r="H39" s="60"/>
      <c r="I39" s="60"/>
    </row>
    <row r="40" spans="1:9" ht="15">
      <c r="A40" s="60"/>
      <c r="B40" s="60"/>
      <c r="C40" s="60"/>
      <c r="D40" s="60"/>
      <c r="E40" s="60"/>
      <c r="F40" s="60"/>
      <c r="G40" s="60"/>
      <c r="H40" s="60"/>
      <c r="I40" s="60"/>
    </row>
    <row r="41" spans="1:9" ht="15">
      <c r="A41" s="60"/>
      <c r="B41" s="60"/>
      <c r="C41" s="60"/>
      <c r="D41" s="60"/>
      <c r="E41" s="60"/>
      <c r="F41" s="60"/>
      <c r="G41" s="60"/>
      <c r="H41" s="60"/>
      <c r="I41" s="60"/>
    </row>
    <row r="42" spans="1:9" ht="15">
      <c r="A42" s="60"/>
      <c r="B42" s="60"/>
      <c r="C42" s="60"/>
      <c r="D42" s="60"/>
      <c r="E42" s="60"/>
      <c r="F42" s="60"/>
      <c r="G42" s="60"/>
      <c r="H42" s="60"/>
      <c r="I42" s="60"/>
    </row>
    <row r="43" spans="1:9" ht="15">
      <c r="A43" s="60"/>
      <c r="B43" s="60"/>
      <c r="C43" s="60"/>
      <c r="D43" s="60"/>
      <c r="E43" s="60"/>
      <c r="F43" s="60"/>
      <c r="G43" s="60"/>
      <c r="H43" s="60"/>
      <c r="I43" s="60"/>
    </row>
    <row r="44" spans="1:9" ht="15">
      <c r="A44" s="60"/>
      <c r="B44" s="60"/>
      <c r="C44" s="60"/>
      <c r="D44" s="60"/>
      <c r="E44" s="60"/>
      <c r="F44" s="60"/>
      <c r="G44" s="60"/>
      <c r="H44" s="60"/>
      <c r="I44" s="60"/>
    </row>
    <row r="45" spans="1:9" ht="15">
      <c r="A45" s="60"/>
      <c r="B45" s="60"/>
      <c r="C45" s="60"/>
      <c r="D45" s="60"/>
      <c r="E45" s="60"/>
      <c r="F45" s="60"/>
      <c r="G45" s="60"/>
      <c r="H45" s="60"/>
      <c r="I45" s="60"/>
    </row>
    <row r="46" spans="1:9" ht="15">
      <c r="A46" s="60"/>
      <c r="B46" s="60"/>
      <c r="C46" s="60"/>
      <c r="D46" s="60"/>
      <c r="E46" s="60"/>
      <c r="F46" s="60"/>
      <c r="G46" s="60"/>
      <c r="H46" s="60"/>
      <c r="I46" s="60"/>
    </row>
    <row r="47" spans="1:9" ht="15">
      <c r="A47" s="60"/>
      <c r="B47" s="60"/>
      <c r="C47" s="60"/>
      <c r="D47" s="60"/>
      <c r="E47" s="60"/>
      <c r="F47" s="60"/>
      <c r="G47" s="60"/>
      <c r="H47" s="60"/>
      <c r="I47" s="60"/>
    </row>
    <row r="48" spans="1:9" ht="15">
      <c r="A48" s="60"/>
      <c r="B48" s="60"/>
      <c r="C48" s="60"/>
      <c r="D48" s="60"/>
      <c r="E48" s="60"/>
      <c r="F48" s="60"/>
      <c r="G48" s="60"/>
      <c r="H48" s="60"/>
      <c r="I48" s="60"/>
    </row>
    <row r="49" spans="1:9" ht="15">
      <c r="A49" s="60"/>
      <c r="B49" s="60"/>
      <c r="C49" s="60"/>
      <c r="D49" s="60"/>
      <c r="E49" s="60"/>
      <c r="F49" s="60"/>
      <c r="G49" s="60"/>
      <c r="H49" s="60"/>
      <c r="I49" s="60"/>
    </row>
    <row r="50" spans="1:9" ht="15">
      <c r="A50" s="60"/>
      <c r="B50" s="60"/>
      <c r="C50" s="60"/>
      <c r="D50" s="60"/>
      <c r="E50" s="60"/>
      <c r="F50" s="60"/>
      <c r="G50" s="60"/>
      <c r="H50" s="60"/>
      <c r="I50" s="60"/>
    </row>
    <row r="51" spans="1:9" ht="15">
      <c r="A51" s="60"/>
      <c r="B51" s="60"/>
      <c r="C51" s="60"/>
      <c r="D51" s="60"/>
      <c r="E51" s="60"/>
      <c r="F51" s="60"/>
      <c r="G51" s="60"/>
      <c r="H51" s="60"/>
      <c r="I51" s="60"/>
    </row>
    <row r="52" spans="1:9" ht="15">
      <c r="A52" s="60"/>
      <c r="B52" s="60"/>
      <c r="C52" s="60"/>
      <c r="D52" s="60"/>
      <c r="E52" s="60"/>
      <c r="F52" s="60"/>
      <c r="G52" s="60"/>
      <c r="H52" s="60"/>
      <c r="I52" s="60"/>
    </row>
    <row r="53" spans="1:9" ht="15">
      <c r="A53" s="60"/>
      <c r="B53" s="60"/>
      <c r="C53" s="60"/>
      <c r="D53" s="60"/>
      <c r="E53" s="60"/>
      <c r="F53" s="60"/>
      <c r="G53" s="60"/>
      <c r="H53" s="60"/>
      <c r="I53" s="60"/>
    </row>
    <row r="54" spans="1:9" ht="15">
      <c r="A54" s="60"/>
      <c r="B54" s="60"/>
      <c r="C54" s="60"/>
      <c r="D54" s="60"/>
      <c r="E54" s="60"/>
      <c r="F54" s="60"/>
      <c r="G54" s="60"/>
      <c r="H54" s="60"/>
      <c r="I54" s="60"/>
    </row>
    <row r="55" spans="1:9" ht="15">
      <c r="A55" s="60"/>
      <c r="B55" s="60"/>
      <c r="C55" s="60"/>
      <c r="D55" s="60"/>
      <c r="E55" s="60"/>
      <c r="F55" s="60"/>
      <c r="G55" s="60"/>
      <c r="H55" s="60"/>
      <c r="I55" s="60"/>
    </row>
    <row r="56" spans="1:9" ht="15">
      <c r="A56" s="60"/>
      <c r="B56" s="60"/>
      <c r="C56" s="60"/>
      <c r="D56" s="60"/>
      <c r="E56" s="60"/>
      <c r="F56" s="60"/>
      <c r="G56" s="60"/>
      <c r="H56" s="60"/>
      <c r="I56" s="60"/>
    </row>
    <row r="57" spans="1:9" ht="15">
      <c r="A57" s="60"/>
      <c r="B57" s="60"/>
      <c r="C57" s="60"/>
      <c r="D57" s="60"/>
      <c r="E57" s="60"/>
      <c r="F57" s="60"/>
      <c r="G57" s="60"/>
      <c r="H57" s="60"/>
      <c r="I57" s="60"/>
    </row>
    <row r="58" spans="1:9" ht="15">
      <c r="A58" s="60"/>
      <c r="B58" s="60"/>
      <c r="C58" s="60"/>
      <c r="D58" s="60"/>
      <c r="E58" s="60"/>
      <c r="F58" s="60"/>
      <c r="G58" s="60"/>
      <c r="H58" s="60"/>
      <c r="I58" s="60"/>
    </row>
    <row r="59" spans="1:9" ht="15">
      <c r="A59" s="60"/>
      <c r="B59" s="60"/>
      <c r="C59" s="60"/>
      <c r="D59" s="60"/>
      <c r="E59" s="60"/>
      <c r="F59" s="60"/>
      <c r="G59" s="60"/>
      <c r="H59" s="60"/>
      <c r="I59" s="60"/>
    </row>
    <row r="60" spans="1:9" ht="15">
      <c r="A60" s="60"/>
      <c r="B60" s="60"/>
      <c r="C60" s="60"/>
      <c r="D60" s="60"/>
      <c r="E60" s="60"/>
      <c r="F60" s="60"/>
      <c r="G60" s="60"/>
      <c r="H60" s="60"/>
      <c r="I60" s="60"/>
    </row>
    <row r="61" spans="1:9" ht="15">
      <c r="A61" s="60"/>
      <c r="B61" s="60"/>
      <c r="C61" s="60"/>
      <c r="D61" s="60"/>
      <c r="E61" s="60"/>
      <c r="F61" s="60"/>
      <c r="G61" s="60"/>
      <c r="H61" s="60"/>
      <c r="I61" s="60"/>
    </row>
    <row r="62" spans="1:9" ht="15">
      <c r="A62" s="60"/>
      <c r="B62" s="60"/>
      <c r="C62" s="60"/>
      <c r="D62" s="60"/>
      <c r="E62" s="60"/>
      <c r="F62" s="60"/>
      <c r="G62" s="60"/>
      <c r="H62" s="60"/>
      <c r="I62" s="60"/>
    </row>
    <row r="63" spans="1:9" ht="15">
      <c r="A63" s="60"/>
      <c r="B63" s="60"/>
      <c r="C63" s="60"/>
      <c r="D63" s="60"/>
      <c r="E63" s="60"/>
      <c r="F63" s="60"/>
      <c r="G63" s="60"/>
      <c r="H63" s="60"/>
      <c r="I63" s="60"/>
    </row>
    <row r="64" spans="1:9" ht="15">
      <c r="A64" s="60"/>
      <c r="B64" s="60"/>
      <c r="C64" s="60"/>
      <c r="D64" s="60"/>
      <c r="E64" s="60"/>
      <c r="F64" s="60"/>
      <c r="G64" s="60"/>
      <c r="H64" s="60"/>
      <c r="I64" s="60"/>
    </row>
    <row r="65" spans="1:9" ht="15">
      <c r="A65" s="60"/>
      <c r="B65" s="60"/>
      <c r="C65" s="60"/>
      <c r="D65" s="60"/>
      <c r="E65" s="60"/>
      <c r="F65" s="60"/>
      <c r="G65" s="60"/>
      <c r="H65" s="60"/>
      <c r="I65" s="60"/>
    </row>
    <row r="66" spans="1:9" ht="15">
      <c r="A66" s="60"/>
      <c r="B66" s="60"/>
      <c r="C66" s="60"/>
      <c r="D66" s="60"/>
      <c r="E66" s="60"/>
      <c r="F66" s="60"/>
      <c r="G66" s="60"/>
      <c r="H66" s="60"/>
      <c r="I66" s="60"/>
    </row>
    <row r="67" spans="1:9" ht="15">
      <c r="A67" s="60"/>
      <c r="B67" s="60"/>
      <c r="C67" s="60"/>
      <c r="D67" s="60"/>
      <c r="E67" s="60"/>
      <c r="F67" s="60"/>
      <c r="G67" s="60"/>
      <c r="H67" s="60"/>
      <c r="I67" s="60"/>
    </row>
    <row r="68" spans="1:9" ht="15">
      <c r="A68" s="60"/>
      <c r="B68" s="60"/>
      <c r="C68" s="60"/>
      <c r="D68" s="60"/>
      <c r="E68" s="60"/>
      <c r="F68" s="60"/>
      <c r="G68" s="60"/>
      <c r="H68" s="60"/>
      <c r="I68" s="60"/>
    </row>
    <row r="69" spans="1:9" ht="15">
      <c r="A69" s="60"/>
      <c r="B69" s="60"/>
      <c r="C69" s="60"/>
      <c r="D69" s="60"/>
      <c r="E69" s="60"/>
      <c r="F69" s="60"/>
      <c r="G69" s="60"/>
      <c r="H69" s="60"/>
      <c r="I69" s="60"/>
    </row>
    <row r="70" spans="1:9" ht="15">
      <c r="A70" s="60"/>
      <c r="B70" s="60"/>
      <c r="C70" s="60"/>
      <c r="D70" s="60"/>
      <c r="E70" s="60"/>
      <c r="F70" s="60"/>
      <c r="G70" s="60"/>
      <c r="H70" s="60"/>
      <c r="I70" s="60"/>
    </row>
    <row r="71" spans="1:9" ht="15">
      <c r="A71" s="60"/>
      <c r="B71" s="60"/>
      <c r="C71" s="60"/>
      <c r="D71" s="60"/>
      <c r="E71" s="60"/>
      <c r="F71" s="60"/>
      <c r="G71" s="60"/>
      <c r="H71" s="60"/>
      <c r="I71" s="60"/>
    </row>
    <row r="72" spans="1:9" ht="15">
      <c r="A72" s="60"/>
      <c r="B72" s="60"/>
      <c r="C72" s="60"/>
      <c r="D72" s="60"/>
      <c r="E72" s="60"/>
      <c r="F72" s="60"/>
      <c r="G72" s="60"/>
      <c r="H72" s="60"/>
      <c r="I72" s="60"/>
    </row>
    <row r="73" spans="1:9" ht="15">
      <c r="A73" s="60"/>
      <c r="B73" s="60"/>
      <c r="C73" s="60"/>
      <c r="D73" s="60"/>
      <c r="E73" s="60"/>
      <c r="F73" s="60"/>
      <c r="G73" s="60"/>
      <c r="H73" s="60"/>
      <c r="I73" s="60"/>
    </row>
    <row r="74" spans="1:9" ht="15">
      <c r="A74" s="60"/>
      <c r="B74" s="60"/>
      <c r="C74" s="60"/>
      <c r="D74" s="60"/>
      <c r="E74" s="60"/>
      <c r="F74" s="60"/>
      <c r="G74" s="60"/>
      <c r="H74" s="60"/>
      <c r="I74" s="60"/>
    </row>
    <row r="75" spans="1:9" ht="15">
      <c r="A75" s="60"/>
      <c r="B75" s="60"/>
      <c r="C75" s="60"/>
      <c r="D75" s="60"/>
      <c r="E75" s="60"/>
      <c r="F75" s="60"/>
      <c r="G75" s="60"/>
      <c r="H75" s="60"/>
      <c r="I75" s="60"/>
    </row>
    <row r="76" spans="1:9" ht="15">
      <c r="A76" s="60"/>
      <c r="B76" s="60"/>
      <c r="C76" s="60"/>
      <c r="D76" s="60"/>
      <c r="E76" s="60"/>
      <c r="F76" s="60"/>
      <c r="G76" s="60"/>
      <c r="H76" s="60"/>
      <c r="I76" s="60"/>
    </row>
    <row r="77" spans="1:9" ht="15">
      <c r="A77" s="60"/>
      <c r="B77" s="60"/>
      <c r="C77" s="60"/>
      <c r="D77" s="60"/>
      <c r="E77" s="60"/>
      <c r="F77" s="60"/>
      <c r="G77" s="60"/>
      <c r="H77" s="60"/>
      <c r="I77" s="60"/>
    </row>
    <row r="78" spans="1:9" ht="15">
      <c r="A78" s="60"/>
      <c r="B78" s="60"/>
      <c r="C78" s="60"/>
      <c r="D78" s="60"/>
      <c r="E78" s="60"/>
      <c r="F78" s="60"/>
      <c r="G78" s="60"/>
      <c r="H78" s="60"/>
      <c r="I78" s="60"/>
    </row>
    <row r="79" spans="1:9" ht="15">
      <c r="A79" s="60"/>
      <c r="B79" s="60"/>
      <c r="C79" s="60"/>
      <c r="D79" s="60"/>
      <c r="E79" s="60"/>
      <c r="F79" s="60"/>
      <c r="G79" s="60"/>
      <c r="H79" s="60"/>
      <c r="I79" s="60"/>
    </row>
    <row r="80" spans="1:9" ht="15">
      <c r="A80" s="60"/>
      <c r="B80" s="60"/>
      <c r="C80" s="60"/>
      <c r="D80" s="60"/>
      <c r="E80" s="60"/>
      <c r="F80" s="60"/>
      <c r="G80" s="60"/>
      <c r="H80" s="60"/>
      <c r="I80" s="60"/>
    </row>
    <row r="81" spans="1:9" ht="15">
      <c r="A81" s="60"/>
      <c r="B81" s="60"/>
      <c r="C81" s="60"/>
      <c r="D81" s="60"/>
      <c r="E81" s="60"/>
      <c r="F81" s="60"/>
      <c r="G81" s="60"/>
      <c r="H81" s="60"/>
      <c r="I81" s="60"/>
    </row>
    <row r="82" spans="1:9" ht="15">
      <c r="A82" s="60"/>
      <c r="B82" s="60"/>
      <c r="C82" s="60"/>
      <c r="D82" s="60"/>
      <c r="E82" s="60"/>
      <c r="F82" s="60"/>
      <c r="G82" s="60"/>
      <c r="H82" s="60"/>
      <c r="I82" s="60"/>
    </row>
    <row r="83" spans="1:9" ht="15">
      <c r="A83" s="60"/>
      <c r="B83" s="60"/>
      <c r="C83" s="60"/>
      <c r="D83" s="60"/>
      <c r="E83" s="60"/>
      <c r="F83" s="60"/>
      <c r="G83" s="60"/>
      <c r="H83" s="60"/>
      <c r="I83" s="60"/>
    </row>
    <row r="84" spans="1:9" ht="15">
      <c r="A84" s="60"/>
      <c r="B84" s="60"/>
      <c r="C84" s="60"/>
      <c r="D84" s="60"/>
      <c r="E84" s="60"/>
      <c r="F84" s="60"/>
      <c r="G84" s="60"/>
      <c r="H84" s="60"/>
      <c r="I84" s="60"/>
    </row>
    <row r="85" spans="1:9" ht="15">
      <c r="A85" s="60"/>
      <c r="B85" s="60"/>
      <c r="C85" s="60"/>
      <c r="D85" s="60"/>
      <c r="E85" s="60"/>
      <c r="F85" s="60"/>
      <c r="G85" s="60"/>
      <c r="H85" s="60"/>
      <c r="I85" s="60"/>
    </row>
    <row r="86" spans="1:9" ht="15">
      <c r="A86" s="60"/>
      <c r="B86" s="60"/>
      <c r="C86" s="60"/>
      <c r="D86" s="60"/>
      <c r="E86" s="60"/>
      <c r="F86" s="60"/>
      <c r="G86" s="60"/>
      <c r="H86" s="60"/>
      <c r="I86" s="60"/>
    </row>
    <row r="87" spans="1:9" ht="15">
      <c r="A87" s="60"/>
      <c r="B87" s="60"/>
      <c r="C87" s="60"/>
      <c r="D87" s="60"/>
      <c r="E87" s="60"/>
      <c r="F87" s="60"/>
      <c r="G87" s="60"/>
      <c r="H87" s="60"/>
      <c r="I87" s="60"/>
    </row>
    <row r="88" spans="1:9" ht="15">
      <c r="A88" s="60"/>
      <c r="B88" s="60"/>
      <c r="C88" s="60"/>
      <c r="D88" s="60"/>
      <c r="E88" s="60"/>
      <c r="F88" s="60"/>
      <c r="G88" s="60"/>
      <c r="H88" s="60"/>
      <c r="I88" s="60"/>
    </row>
    <row r="89" spans="1:9" ht="15">
      <c r="A89" s="60"/>
      <c r="B89" s="60"/>
      <c r="C89" s="60"/>
      <c r="D89" s="60"/>
      <c r="E89" s="60"/>
      <c r="F89" s="60"/>
      <c r="G89" s="60"/>
      <c r="H89" s="60"/>
      <c r="I89" s="60"/>
    </row>
    <row r="90" spans="1:9" ht="15">
      <c r="A90" s="60"/>
      <c r="B90" s="60"/>
      <c r="C90" s="60"/>
      <c r="D90" s="60"/>
      <c r="E90" s="60"/>
      <c r="F90" s="60"/>
      <c r="G90" s="60"/>
      <c r="H90" s="60"/>
      <c r="I90" s="60"/>
    </row>
    <row r="91" spans="1:9" ht="15">
      <c r="A91" s="60"/>
      <c r="B91" s="60"/>
      <c r="C91" s="60"/>
      <c r="D91" s="60"/>
      <c r="E91" s="60"/>
      <c r="F91" s="60"/>
      <c r="G91" s="60"/>
      <c r="H91" s="60"/>
      <c r="I91" s="60"/>
    </row>
    <row r="92" spans="1:9" ht="15">
      <c r="A92" s="60"/>
      <c r="B92" s="60"/>
      <c r="C92" s="60"/>
      <c r="D92" s="60"/>
      <c r="E92" s="60"/>
      <c r="F92" s="60"/>
      <c r="G92" s="60"/>
      <c r="H92" s="60"/>
      <c r="I92" s="60"/>
    </row>
    <row r="93" spans="1:9" ht="15">
      <c r="A93" s="60"/>
      <c r="B93" s="60"/>
      <c r="C93" s="60"/>
      <c r="D93" s="60"/>
      <c r="E93" s="60"/>
      <c r="F93" s="60"/>
      <c r="G93" s="60"/>
      <c r="H93" s="60"/>
      <c r="I93" s="60"/>
    </row>
    <row r="94" spans="1:9" ht="15">
      <c r="A94" s="60"/>
      <c r="B94" s="60"/>
      <c r="C94" s="60"/>
      <c r="D94" s="60"/>
      <c r="E94" s="60"/>
      <c r="F94" s="60"/>
      <c r="G94" s="60"/>
      <c r="H94" s="60"/>
      <c r="I94" s="60"/>
    </row>
    <row r="95" spans="1:9" ht="15">
      <c r="A95" s="60"/>
      <c r="B95" s="60"/>
      <c r="C95" s="60"/>
      <c r="D95" s="60"/>
      <c r="E95" s="60"/>
      <c r="F95" s="60"/>
      <c r="G95" s="60"/>
      <c r="H95" s="60"/>
      <c r="I95" s="60"/>
    </row>
    <row r="96" spans="1:9" ht="15">
      <c r="A96" s="60"/>
      <c r="B96" s="60"/>
      <c r="C96" s="60"/>
      <c r="D96" s="60"/>
      <c r="E96" s="60"/>
      <c r="F96" s="60"/>
      <c r="G96" s="60"/>
      <c r="H96" s="60"/>
      <c r="I96" s="60"/>
    </row>
    <row r="97" spans="1:9" ht="15">
      <c r="A97" s="60"/>
      <c r="B97" s="60"/>
      <c r="C97" s="60"/>
      <c r="D97" s="60"/>
      <c r="E97" s="60"/>
      <c r="F97" s="60"/>
      <c r="G97" s="60"/>
      <c r="H97" s="60"/>
      <c r="I97" s="60"/>
    </row>
    <row r="98" spans="1:9" ht="15">
      <c r="A98" s="60"/>
      <c r="B98" s="60"/>
      <c r="C98" s="60"/>
      <c r="D98" s="60"/>
      <c r="E98" s="60"/>
      <c r="F98" s="60"/>
      <c r="G98" s="60"/>
      <c r="H98" s="60"/>
      <c r="I98" s="60"/>
    </row>
    <row r="99" spans="1:9" ht="15">
      <c r="A99" s="60"/>
      <c r="B99" s="60"/>
      <c r="C99" s="60"/>
      <c r="D99" s="60"/>
      <c r="E99" s="60"/>
      <c r="F99" s="60"/>
      <c r="G99" s="60"/>
      <c r="H99" s="60"/>
      <c r="I99" s="60"/>
    </row>
    <row r="100" spans="1:9" ht="15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 ht="15">
      <c r="A101" s="60"/>
      <c r="B101" s="60"/>
      <c r="C101" s="60"/>
      <c r="D101" s="60"/>
      <c r="E101" s="60"/>
      <c r="F101" s="60"/>
      <c r="G101" s="60"/>
      <c r="H101" s="60"/>
      <c r="I101" s="60"/>
    </row>
    <row r="102" spans="1:9" ht="15">
      <c r="A102" s="60"/>
      <c r="B102" s="60"/>
      <c r="C102" s="60"/>
      <c r="D102" s="60"/>
      <c r="E102" s="60"/>
      <c r="F102" s="60"/>
      <c r="G102" s="60"/>
      <c r="H102" s="60"/>
      <c r="I102" s="60"/>
    </row>
    <row r="103" spans="1:9" ht="15">
      <c r="A103" s="60"/>
      <c r="B103" s="60"/>
      <c r="C103" s="60"/>
      <c r="D103" s="60"/>
      <c r="E103" s="60"/>
      <c r="F103" s="60"/>
      <c r="G103" s="60"/>
      <c r="H103" s="60"/>
      <c r="I103" s="60"/>
    </row>
    <row r="104" spans="1:9" ht="15">
      <c r="A104" s="60"/>
      <c r="B104" s="60"/>
      <c r="C104" s="60"/>
      <c r="D104" s="60"/>
      <c r="E104" s="60"/>
      <c r="F104" s="60"/>
      <c r="G104" s="60"/>
      <c r="H104" s="60"/>
      <c r="I104" s="60"/>
    </row>
    <row r="105" spans="1:9" ht="15">
      <c r="A105" s="60"/>
      <c r="B105" s="60"/>
      <c r="C105" s="60"/>
      <c r="D105" s="60"/>
      <c r="E105" s="60"/>
      <c r="F105" s="60"/>
      <c r="G105" s="60"/>
      <c r="H105" s="60"/>
      <c r="I105" s="60"/>
    </row>
    <row r="106" spans="1:9" ht="15">
      <c r="A106" s="60"/>
      <c r="B106" s="60"/>
      <c r="C106" s="60"/>
      <c r="D106" s="60"/>
      <c r="E106" s="60"/>
      <c r="F106" s="60"/>
      <c r="G106" s="60"/>
      <c r="H106" s="60"/>
      <c r="I106" s="60"/>
    </row>
    <row r="107" spans="1:9" ht="15">
      <c r="A107" s="60"/>
      <c r="B107" s="60"/>
      <c r="C107" s="60"/>
      <c r="D107" s="60"/>
      <c r="E107" s="60"/>
      <c r="F107" s="60"/>
      <c r="G107" s="60"/>
      <c r="H107" s="60"/>
      <c r="I107" s="60"/>
    </row>
    <row r="108" spans="1:9" ht="15">
      <c r="A108" s="60"/>
      <c r="B108" s="60"/>
      <c r="C108" s="60"/>
      <c r="D108" s="60"/>
      <c r="E108" s="60"/>
      <c r="F108" s="60"/>
      <c r="G108" s="60"/>
      <c r="H108" s="60"/>
      <c r="I108" s="60"/>
    </row>
    <row r="109" spans="1:9" ht="15">
      <c r="A109" s="60"/>
      <c r="B109" s="60"/>
      <c r="C109" s="60"/>
      <c r="D109" s="60"/>
      <c r="E109" s="60"/>
      <c r="F109" s="60"/>
      <c r="G109" s="60"/>
      <c r="H109" s="60"/>
      <c r="I109" s="60"/>
    </row>
    <row r="110" spans="1:9" ht="15">
      <c r="A110" s="60"/>
      <c r="B110" s="60"/>
      <c r="C110" s="60"/>
      <c r="D110" s="60"/>
      <c r="E110" s="60"/>
      <c r="F110" s="60"/>
      <c r="G110" s="60"/>
      <c r="H110" s="60"/>
      <c r="I110" s="60"/>
    </row>
    <row r="111" spans="1:9" ht="15">
      <c r="A111" s="60"/>
      <c r="B111" s="60"/>
      <c r="C111" s="60"/>
      <c r="D111" s="60"/>
      <c r="E111" s="60"/>
      <c r="F111" s="60"/>
      <c r="G111" s="60"/>
      <c r="H111" s="60"/>
      <c r="I111" s="60"/>
    </row>
    <row r="112" spans="1:9" ht="15">
      <c r="A112" s="60"/>
      <c r="B112" s="60"/>
      <c r="C112" s="60"/>
      <c r="D112" s="60"/>
      <c r="E112" s="60"/>
      <c r="F112" s="60"/>
      <c r="G112" s="60"/>
      <c r="H112" s="60"/>
      <c r="I112" s="60"/>
    </row>
    <row r="113" spans="1:9" ht="15">
      <c r="A113" s="60"/>
      <c r="B113" s="60"/>
      <c r="C113" s="60"/>
      <c r="D113" s="60"/>
      <c r="E113" s="60"/>
      <c r="F113" s="60"/>
      <c r="G113" s="60"/>
      <c r="H113" s="60"/>
      <c r="I113" s="60"/>
    </row>
    <row r="114" spans="1:9" ht="15">
      <c r="A114" s="60"/>
      <c r="B114" s="60"/>
      <c r="C114" s="60"/>
      <c r="D114" s="60"/>
      <c r="E114" s="60"/>
      <c r="F114" s="60"/>
      <c r="G114" s="60"/>
      <c r="H114" s="60"/>
      <c r="I114" s="60"/>
    </row>
    <row r="115" spans="1:9" ht="15">
      <c r="A115" s="60"/>
      <c r="B115" s="60"/>
      <c r="C115" s="60"/>
      <c r="D115" s="60"/>
      <c r="E115" s="60"/>
      <c r="F115" s="60"/>
      <c r="G115" s="60"/>
      <c r="H115" s="60"/>
      <c r="I115" s="60"/>
    </row>
    <row r="116" spans="1:9" ht="15">
      <c r="A116" s="60"/>
      <c r="B116" s="60"/>
      <c r="C116" s="60"/>
      <c r="D116" s="60"/>
      <c r="E116" s="60"/>
      <c r="F116" s="60"/>
      <c r="G116" s="60"/>
      <c r="H116" s="60"/>
      <c r="I116" s="60"/>
    </row>
    <row r="117" spans="1:9" ht="15">
      <c r="A117" s="60"/>
      <c r="B117" s="60"/>
      <c r="C117" s="60"/>
      <c r="D117" s="60"/>
      <c r="E117" s="60"/>
      <c r="F117" s="60"/>
      <c r="G117" s="60"/>
      <c r="H117" s="60"/>
      <c r="I117" s="60"/>
    </row>
    <row r="118" spans="1:9" ht="15">
      <c r="A118" s="60"/>
      <c r="B118" s="60"/>
      <c r="C118" s="60"/>
      <c r="D118" s="60"/>
      <c r="E118" s="60"/>
      <c r="F118" s="60"/>
      <c r="G118" s="60"/>
      <c r="H118" s="60"/>
      <c r="I118" s="60"/>
    </row>
  </sheetData>
  <mergeCells count="4">
    <mergeCell ref="A14:D14"/>
    <mergeCell ref="A15:D15"/>
    <mergeCell ref="A20:D20"/>
    <mergeCell ref="A21:D21"/>
  </mergeCells>
  <pageMargins left="0.75" right="0.75" top="0.5" bottom="0.5" header="0.5" footer="0.2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TS Results</vt:lpstr>
      <vt:lpstr>Labor</vt:lpstr>
      <vt:lpstr>CP6 Jobs</vt:lpstr>
      <vt:lpstr>Other Costs Summary</vt:lpstr>
      <vt:lpstr>Other Costs - Detail</vt:lpstr>
      <vt:lpstr>Direct Charges - Labor</vt:lpstr>
      <vt:lpstr>Direct Charges - Other</vt:lpstr>
      <vt:lpstr>Revenues</vt:lpstr>
      <vt:lpstr>ICRP</vt:lpstr>
    </vt:vector>
  </TitlesOfParts>
  <Company>SBC Public Health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Bermond</dc:creator>
  <cp:lastModifiedBy>nleidel</cp:lastModifiedBy>
  <cp:lastPrinted>2015-01-29T04:52:55Z</cp:lastPrinted>
  <dcterms:created xsi:type="dcterms:W3CDTF">2009-03-27T17:36:28Z</dcterms:created>
  <dcterms:modified xsi:type="dcterms:W3CDTF">2017-04-19T06:28:08Z</dcterms:modified>
</cp:coreProperties>
</file>